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60F2D51-0403-4B9B-88B6-A1EE882A3C0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8" i="2"/>
  <c r="A26" i="2"/>
  <c r="A23" i="2"/>
  <c r="A22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2" i="2" s="1"/>
  <c r="C33" i="1"/>
  <c r="C20" i="1"/>
  <c r="I3" i="2" l="1"/>
  <c r="I7" i="2"/>
  <c r="I11" i="2"/>
  <c r="A25" i="2"/>
  <c r="I6" i="2"/>
  <c r="A14" i="2"/>
  <c r="A30" i="2"/>
  <c r="A39" i="2"/>
  <c r="I10" i="2"/>
  <c r="A15" i="2"/>
  <c r="A31" i="2"/>
  <c r="I39" i="2"/>
  <c r="I5" i="2"/>
  <c r="I9" i="2"/>
  <c r="A17" i="2"/>
  <c r="A33" i="2"/>
  <c r="A18" i="2"/>
  <c r="A34" i="2"/>
  <c r="A40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<sst xmlns="http://schemas.openxmlformats.org/spreadsheetml/2006/main" count="2092" uniqueCount="341">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</sst>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124881.833984375</v>
      </c>
    </row>
    <row r="8" spans="1:3" ht="15" customHeight="1" x14ac:dyDescent="0.2">
      <c r="B8" s="7" t="s">
        <v>8</v>
      </c>
      <c r="C8" s="46">
        <v>0.42399999999999999</v>
      </c>
    </row>
    <row r="9" spans="1:3" ht="15" customHeight="1" x14ac:dyDescent="0.2">
      <c r="B9" s="7" t="s">
        <v>9</v>
      </c>
      <c r="C9" s="47">
        <v>0.5</v>
      </c>
    </row>
    <row r="10" spans="1:3" ht="15" customHeight="1" x14ac:dyDescent="0.2">
      <c r="B10" s="7" t="s">
        <v>10</v>
      </c>
      <c r="C10" s="47">
        <v>0.44813041687011701</v>
      </c>
    </row>
    <row r="11" spans="1:3" ht="15" customHeight="1" x14ac:dyDescent="0.2">
      <c r="B11" s="7" t="s">
        <v>11</v>
      </c>
      <c r="C11" s="46">
        <v>0.48899999999999999</v>
      </c>
    </row>
    <row r="12" spans="1:3" ht="15" customHeight="1" x14ac:dyDescent="0.2">
      <c r="B12" s="7" t="s">
        <v>12</v>
      </c>
      <c r="C12" s="46">
        <v>0.38100000000000001</v>
      </c>
    </row>
    <row r="13" spans="1:3" ht="15" customHeight="1" x14ac:dyDescent="0.2">
      <c r="B13" s="7" t="s">
        <v>13</v>
      </c>
      <c r="C13" s="46">
        <v>0.72199999999999998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8.2599999999999993E-2</v>
      </c>
    </row>
    <row r="24" spans="1:3" ht="15" customHeight="1" x14ac:dyDescent="0.2">
      <c r="B24" s="12" t="s">
        <v>22</v>
      </c>
      <c r="C24" s="47">
        <v>0.42909999999999998</v>
      </c>
    </row>
    <row r="25" spans="1:3" ht="15" customHeight="1" x14ac:dyDescent="0.2">
      <c r="B25" s="12" t="s">
        <v>23</v>
      </c>
      <c r="C25" s="47">
        <v>0.38800000000000001</v>
      </c>
    </row>
    <row r="26" spans="1:3" ht="15" customHeight="1" x14ac:dyDescent="0.2">
      <c r="B26" s="12" t="s">
        <v>24</v>
      </c>
      <c r="C26" s="47">
        <v>0.1003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0.18</v>
      </c>
    </row>
    <row r="30" spans="1:3" ht="14.25" customHeight="1" x14ac:dyDescent="0.2">
      <c r="B30" s="22" t="s">
        <v>27</v>
      </c>
      <c r="C30" s="49">
        <v>0.152</v>
      </c>
    </row>
    <row r="31" spans="1:3" ht="14.25" customHeight="1" x14ac:dyDescent="0.2">
      <c r="B31" s="22" t="s">
        <v>28</v>
      </c>
      <c r="C31" s="49">
        <v>0.16</v>
      </c>
    </row>
    <row r="32" spans="1:3" ht="14.25" customHeight="1" x14ac:dyDescent="0.2">
      <c r="B32" s="22" t="s">
        <v>29</v>
      </c>
      <c r="C32" s="49">
        <v>0.5080000000149012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29.820716260078701</v>
      </c>
    </row>
    <row r="38" spans="1:5" ht="15" customHeight="1" x14ac:dyDescent="0.2">
      <c r="B38" s="28" t="s">
        <v>34</v>
      </c>
      <c r="C38" s="117">
        <v>48.280046118445597</v>
      </c>
      <c r="D38" s="9"/>
      <c r="E38" s="10"/>
    </row>
    <row r="39" spans="1:5" ht="15" customHeight="1" x14ac:dyDescent="0.2">
      <c r="B39" s="28" t="s">
        <v>35</v>
      </c>
      <c r="C39" s="117">
        <v>62.892555854424401</v>
      </c>
      <c r="D39" s="9"/>
      <c r="E39" s="9"/>
    </row>
    <row r="40" spans="1:5" ht="15" customHeight="1" x14ac:dyDescent="0.2">
      <c r="B40" s="28" t="s">
        <v>36</v>
      </c>
      <c r="C40" s="117">
        <v>273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24.571040719999999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2.67633E-2</v>
      </c>
      <c r="D45" s="9"/>
    </row>
    <row r="46" spans="1:5" ht="15.75" customHeight="1" x14ac:dyDescent="0.2">
      <c r="B46" s="28" t="s">
        <v>41</v>
      </c>
      <c r="C46" s="47">
        <v>0.13998530000000001</v>
      </c>
      <c r="D46" s="9"/>
    </row>
    <row r="47" spans="1:5" ht="15.75" customHeight="1" x14ac:dyDescent="0.2">
      <c r="B47" s="28" t="s">
        <v>42</v>
      </c>
      <c r="C47" s="47">
        <v>0.34937170000000001</v>
      </c>
      <c r="D47" s="9"/>
      <c r="E47" s="10"/>
    </row>
    <row r="48" spans="1:5" ht="15" customHeight="1" x14ac:dyDescent="0.2">
      <c r="B48" s="28" t="s">
        <v>43</v>
      </c>
      <c r="C48" s="48">
        <v>0.48387970000000002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0.47604609353462091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23.696138000000001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0.118279250637496</v>
      </c>
      <c r="C2" s="115">
        <v>0.95</v>
      </c>
      <c r="D2" s="116">
        <v>36.540660925828377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47.401530614166028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77.508008463184325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0.42239370577386598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15.06077994466111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15.06077994466111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15.06077994466111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15.06077994466111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15.06077994466111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15.06077994466111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0.44761000000000001</v>
      </c>
      <c r="C16" s="115">
        <v>0.95</v>
      </c>
      <c r="D16" s="116">
        <v>0.26336840749810442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0.21526239999999999</v>
      </c>
      <c r="C18" s="115">
        <v>0.95</v>
      </c>
      <c r="D18" s="116">
        <v>1.888235787121497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0.21526239999999999</v>
      </c>
      <c r="C19" s="115">
        <v>0.95</v>
      </c>
      <c r="D19" s="116">
        <v>1.888235787121497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0.76142140000000003</v>
      </c>
      <c r="C21" s="115">
        <v>0.95</v>
      </c>
      <c r="D21" s="116">
        <v>2.9482071390190878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25.674441615856921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4.9386229663401986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0.56978693819013992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0.125552028417587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21.771690430316362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4.2045400477945796E-3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0.252</v>
      </c>
      <c r="C29" s="115">
        <v>0.95</v>
      </c>
      <c r="D29" s="116">
        <v>64.60318420710658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1.490832642559617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0.50363021046247736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0.60416091920000004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0.6058673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0.59407263613198702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0.15573533718928401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4.52511708702849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0.35856624116232799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0.21638733595609677</v>
      </c>
      <c r="C3" s="18">
        <f>frac_mam_1_5months * 2.6</f>
        <v>0.21638733595609677</v>
      </c>
      <c r="D3" s="18">
        <f>frac_mam_6_11months * 2.6</f>
        <v>0.33033131062984517</v>
      </c>
      <c r="E3" s="18">
        <f>frac_mam_12_23months * 2.6</f>
        <v>0.22335972338914886</v>
      </c>
      <c r="F3" s="18">
        <f>frac_mam_24_59months * 2.6</f>
        <v>0.12652350366115564</v>
      </c>
    </row>
    <row r="4" spans="1:6" ht="15.75" customHeight="1" x14ac:dyDescent="0.2">
      <c r="A4" s="4" t="s">
        <v>205</v>
      </c>
      <c r="B4" s="18">
        <f>frac_sam_1month * 2.6</f>
        <v>0.25582495927810667</v>
      </c>
      <c r="C4" s="18">
        <f>frac_sam_1_5months * 2.6</f>
        <v>0.25582495927810667</v>
      </c>
      <c r="D4" s="18">
        <f>frac_sam_6_11months * 2.6</f>
        <v>0.1515678822994232</v>
      </c>
      <c r="E4" s="18">
        <f>frac_sam_12_23months * 2.6</f>
        <v>9.8114255070686399E-2</v>
      </c>
      <c r="F4" s="18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0.42399999999999999</v>
      </c>
      <c r="E2" s="65">
        <f>food_insecure</f>
        <v>0.42399999999999999</v>
      </c>
      <c r="F2" s="65">
        <f>food_insecure</f>
        <v>0.42399999999999999</v>
      </c>
      <c r="G2" s="65">
        <f>food_insecure</f>
        <v>0.42399999999999999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0.42399999999999999</v>
      </c>
      <c r="F5" s="65">
        <f>food_insecure</f>
        <v>0.42399999999999999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0.42399999999999999</v>
      </c>
      <c r="F8" s="65">
        <f>food_insecure</f>
        <v>0.42399999999999999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0.42399999999999999</v>
      </c>
      <c r="F9" s="65">
        <f>food_insecure</f>
        <v>0.42399999999999999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0.38100000000000001</v>
      </c>
      <c r="E10" s="65">
        <f>IF(ISBLANK(comm_deliv), frac_children_health_facility,1)</f>
        <v>0.38100000000000001</v>
      </c>
      <c r="F10" s="65">
        <f>IF(ISBLANK(comm_deliv), frac_children_health_facility,1)</f>
        <v>0.38100000000000001</v>
      </c>
      <c r="G10" s="65">
        <f>IF(ISBLANK(comm_deliv), frac_children_health_facility,1)</f>
        <v>0.38100000000000001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0.42399999999999999</v>
      </c>
      <c r="I15" s="65">
        <f>food_insecure</f>
        <v>0.42399999999999999</v>
      </c>
      <c r="J15" s="65">
        <f>food_insecure</f>
        <v>0.42399999999999999</v>
      </c>
      <c r="K15" s="65">
        <f>food_insecure</f>
        <v>0.42399999999999999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0.48899999999999999</v>
      </c>
      <c r="I18" s="65">
        <f>frac_PW_health_facility</f>
        <v>0.48899999999999999</v>
      </c>
      <c r="J18" s="65">
        <f>frac_PW_health_facility</f>
        <v>0.48899999999999999</v>
      </c>
      <c r="K18" s="65">
        <f>frac_PW_health_facility</f>
        <v>0.48899999999999999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</v>
      </c>
      <c r="I19" s="65">
        <f>frac_malaria_risk</f>
        <v>0.5</v>
      </c>
      <c r="J19" s="65">
        <f>frac_malaria_risk</f>
        <v>0.5</v>
      </c>
      <c r="K19" s="65">
        <f>frac_malaria_risk</f>
        <v>0.5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0.72199999999999998</v>
      </c>
      <c r="M24" s="65">
        <f>famplan_unmet_need</f>
        <v>0.72199999999999998</v>
      </c>
      <c r="N24" s="65">
        <f>famplan_unmet_need</f>
        <v>0.72199999999999998</v>
      </c>
      <c r="O24" s="65">
        <f>famplan_unmet_need</f>
        <v>0.72199999999999998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0.31955456341552746</v>
      </c>
      <c r="M25" s="65">
        <f>(1-food_insecure)*(0.49)+food_insecure*(0.7)</f>
        <v>0.57904</v>
      </c>
      <c r="N25" s="65">
        <f>(1-food_insecure)*(0.49)+food_insecure*(0.7)</f>
        <v>0.57904</v>
      </c>
      <c r="O25" s="65">
        <f>(1-food_insecure)*(0.49)+food_insecure*(0.7)</f>
        <v>0.57904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0.13695195574951174</v>
      </c>
      <c r="M26" s="65">
        <f>(1-food_insecure)*(0.21)+food_insecure*(0.3)</f>
        <v>0.24815999999999999</v>
      </c>
      <c r="N26" s="65">
        <f>(1-food_insecure)*(0.21)+food_insecure*(0.3)</f>
        <v>0.24815999999999999</v>
      </c>
      <c r="O26" s="65">
        <f>(1-food_insecure)*(0.21)+food_insecure*(0.3)</f>
        <v>0.24815999999999999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9.5363063964843786E-2</v>
      </c>
      <c r="M27" s="65">
        <f>(1-food_insecure)*(0.3)</f>
        <v>0.17280000000000001</v>
      </c>
      <c r="N27" s="65">
        <f>(1-food_insecure)*(0.3)</f>
        <v>0.17280000000000001</v>
      </c>
      <c r="O27" s="65">
        <f>(1-food_insecure)*(0.3)</f>
        <v>0.17280000000000001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0.44813041687011701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0.5</v>
      </c>
      <c r="D34" s="65">
        <f t="shared" si="3"/>
        <v>0.5</v>
      </c>
      <c r="E34" s="65">
        <f t="shared" si="3"/>
        <v>0.5</v>
      </c>
      <c r="F34" s="65">
        <f t="shared" si="3"/>
        <v>0.5</v>
      </c>
      <c r="G34" s="65">
        <f t="shared" si="3"/>
        <v>0.5</v>
      </c>
      <c r="H34" s="65">
        <f t="shared" si="3"/>
        <v>0.5</v>
      </c>
      <c r="I34" s="65">
        <f t="shared" si="3"/>
        <v>0.5</v>
      </c>
      <c r="J34" s="65">
        <f t="shared" si="3"/>
        <v>0.5</v>
      </c>
      <c r="K34" s="65">
        <f t="shared" si="3"/>
        <v>0.5</v>
      </c>
      <c r="L34" s="65">
        <f t="shared" si="3"/>
        <v>0.5</v>
      </c>
      <c r="M34" s="65">
        <f t="shared" si="3"/>
        <v>0.5</v>
      </c>
      <c r="N34" s="65">
        <f t="shared" si="3"/>
        <v>0.5</v>
      </c>
      <c r="O34" s="65">
        <f t="shared" si="3"/>
        <v>0.5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27074.9424</v>
      </c>
      <c r="C2" s="53">
        <v>45000</v>
      </c>
      <c r="D2" s="53">
        <v>76000</v>
      </c>
      <c r="E2" s="53">
        <v>60000</v>
      </c>
      <c r="F2" s="53">
        <v>40000</v>
      </c>
      <c r="G2" s="14">
        <f t="shared" ref="G2:G11" si="0">C2+D2+E2+F2</f>
        <v>221000</v>
      </c>
      <c r="H2" s="14">
        <f t="shared" ref="H2:H11" si="1">(B2 + stillbirth*B2/(1000-stillbirth))/(1-abortion)</f>
        <v>29095.345691032431</v>
      </c>
      <c r="I2" s="14">
        <f t="shared" ref="I2:I11" si="2">G2-H2</f>
        <v>191904.65430896758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27267.6852</v>
      </c>
      <c r="C3" s="53">
        <v>46000</v>
      </c>
      <c r="D3" s="53">
        <v>77000</v>
      </c>
      <c r="E3" s="53">
        <v>61000</v>
      </c>
      <c r="F3" s="53">
        <v>41000</v>
      </c>
      <c r="G3" s="14">
        <f t="shared" si="0"/>
        <v>225000</v>
      </c>
      <c r="H3" s="14">
        <f t="shared" si="1"/>
        <v>29302.4714648423</v>
      </c>
      <c r="I3" s="14">
        <f t="shared" si="2"/>
        <v>195697.5285351577</v>
      </c>
    </row>
    <row r="4" spans="1:9" ht="15.75" customHeight="1" x14ac:dyDescent="0.2">
      <c r="A4" s="7">
        <f t="shared" si="3"/>
        <v>2023</v>
      </c>
      <c r="B4" s="52">
        <v>27444.23239999999</v>
      </c>
      <c r="C4" s="53">
        <v>47000</v>
      </c>
      <c r="D4" s="53">
        <v>78000</v>
      </c>
      <c r="E4" s="53">
        <v>62000</v>
      </c>
      <c r="F4" s="53">
        <v>43000</v>
      </c>
      <c r="G4" s="14">
        <f t="shared" si="0"/>
        <v>230000</v>
      </c>
      <c r="H4" s="14">
        <f t="shared" si="1"/>
        <v>29492.193080456283</v>
      </c>
      <c r="I4" s="14">
        <f t="shared" si="2"/>
        <v>200507.80691954371</v>
      </c>
    </row>
    <row r="5" spans="1:9" ht="15.75" customHeight="1" x14ac:dyDescent="0.2">
      <c r="A5" s="7">
        <f t="shared" si="3"/>
        <v>2024</v>
      </c>
      <c r="B5" s="52">
        <v>27604.583999999999</v>
      </c>
      <c r="C5" s="53">
        <v>48000</v>
      </c>
      <c r="D5" s="53">
        <v>80000</v>
      </c>
      <c r="E5" s="53">
        <v>64000</v>
      </c>
      <c r="F5" s="53">
        <v>45000</v>
      </c>
      <c r="G5" s="14">
        <f t="shared" si="0"/>
        <v>237000</v>
      </c>
      <c r="H5" s="14">
        <f t="shared" si="1"/>
        <v>29664.510537874416</v>
      </c>
      <c r="I5" s="14">
        <f t="shared" si="2"/>
        <v>207335.48946212558</v>
      </c>
    </row>
    <row r="6" spans="1:9" ht="15.75" customHeight="1" x14ac:dyDescent="0.2">
      <c r="A6" s="7">
        <f t="shared" si="3"/>
        <v>2025</v>
      </c>
      <c r="B6" s="52">
        <v>27777.525000000001</v>
      </c>
      <c r="C6" s="53">
        <v>49000</v>
      </c>
      <c r="D6" s="53">
        <v>81000</v>
      </c>
      <c r="E6" s="53">
        <v>65000</v>
      </c>
      <c r="F6" s="53">
        <v>46000</v>
      </c>
      <c r="G6" s="14">
        <f t="shared" si="0"/>
        <v>241000</v>
      </c>
      <c r="H6" s="14">
        <f t="shared" si="1"/>
        <v>29850.356849375818</v>
      </c>
      <c r="I6" s="14">
        <f t="shared" si="2"/>
        <v>211149.64315062418</v>
      </c>
    </row>
    <row r="7" spans="1:9" ht="15.75" customHeight="1" x14ac:dyDescent="0.2">
      <c r="A7" s="7">
        <f t="shared" si="3"/>
        <v>2026</v>
      </c>
      <c r="B7" s="52">
        <v>27984.5664</v>
      </c>
      <c r="C7" s="53">
        <v>50000</v>
      </c>
      <c r="D7" s="53">
        <v>83000</v>
      </c>
      <c r="E7" s="53">
        <v>66000</v>
      </c>
      <c r="F7" s="53">
        <v>48000</v>
      </c>
      <c r="G7" s="14">
        <f t="shared" si="0"/>
        <v>247000</v>
      </c>
      <c r="H7" s="14">
        <f t="shared" si="1"/>
        <v>30072.848222260705</v>
      </c>
      <c r="I7" s="14">
        <f t="shared" si="2"/>
        <v>216927.15177773929</v>
      </c>
    </row>
    <row r="8" spans="1:9" ht="15.75" customHeight="1" x14ac:dyDescent="0.2">
      <c r="A8" s="7">
        <f t="shared" si="3"/>
        <v>2027</v>
      </c>
      <c r="B8" s="52">
        <v>28178.482599999999</v>
      </c>
      <c r="C8" s="53">
        <v>51000</v>
      </c>
      <c r="D8" s="53">
        <v>85000</v>
      </c>
      <c r="E8" s="53">
        <v>68000</v>
      </c>
      <c r="F8" s="53">
        <v>50000</v>
      </c>
      <c r="G8" s="14">
        <f t="shared" si="0"/>
        <v>254000</v>
      </c>
      <c r="H8" s="14">
        <f t="shared" si="1"/>
        <v>30281.234958259502</v>
      </c>
      <c r="I8" s="14">
        <f t="shared" si="2"/>
        <v>223718.76504174049</v>
      </c>
    </row>
    <row r="9" spans="1:9" ht="15.75" customHeight="1" x14ac:dyDescent="0.2">
      <c r="A9" s="7">
        <f t="shared" si="3"/>
        <v>2028</v>
      </c>
      <c r="B9" s="52">
        <v>28387.022399999991</v>
      </c>
      <c r="C9" s="53">
        <v>52000</v>
      </c>
      <c r="D9" s="53">
        <v>87000</v>
      </c>
      <c r="E9" s="53">
        <v>68000</v>
      </c>
      <c r="F9" s="53">
        <v>51000</v>
      </c>
      <c r="G9" s="14">
        <f t="shared" si="0"/>
        <v>258000</v>
      </c>
      <c r="H9" s="14">
        <f t="shared" si="1"/>
        <v>30505.336545686649</v>
      </c>
      <c r="I9" s="14">
        <f t="shared" si="2"/>
        <v>227494.66345431336</v>
      </c>
    </row>
    <row r="10" spans="1:9" ht="15.75" customHeight="1" x14ac:dyDescent="0.2">
      <c r="A10" s="7">
        <f t="shared" si="3"/>
        <v>2029</v>
      </c>
      <c r="B10" s="52">
        <v>28554.342799999991</v>
      </c>
      <c r="C10" s="53">
        <v>53000</v>
      </c>
      <c r="D10" s="53">
        <v>89000</v>
      </c>
      <c r="E10" s="53">
        <v>70000</v>
      </c>
      <c r="F10" s="53">
        <v>53000</v>
      </c>
      <c r="G10" s="14">
        <f t="shared" si="0"/>
        <v>265000</v>
      </c>
      <c r="H10" s="14">
        <f t="shared" si="1"/>
        <v>30685.142833258353</v>
      </c>
      <c r="I10" s="14">
        <f t="shared" si="2"/>
        <v>234314.85716674165</v>
      </c>
    </row>
    <row r="11" spans="1:9" ht="15.75" customHeight="1" x14ac:dyDescent="0.2">
      <c r="A11" s="7">
        <f t="shared" si="3"/>
        <v>2030</v>
      </c>
      <c r="B11" s="52">
        <v>28735.596000000001</v>
      </c>
      <c r="C11" s="53">
        <v>54000</v>
      </c>
      <c r="D11" s="53">
        <v>90000</v>
      </c>
      <c r="E11" s="53">
        <v>72000</v>
      </c>
      <c r="F11" s="53">
        <v>55000</v>
      </c>
      <c r="G11" s="14">
        <f t="shared" si="0"/>
        <v>271000</v>
      </c>
      <c r="H11" s="14">
        <f t="shared" si="1"/>
        <v>30879.921622948637</v>
      </c>
      <c r="I11" s="14">
        <f t="shared" si="2"/>
        <v>240120.07837705137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7.9147290000946731E-3</v>
      </c>
    </row>
    <row r="4" spans="1:8" ht="15.75" customHeight="1" x14ac:dyDescent="0.2">
      <c r="B4" s="16" t="s">
        <v>69</v>
      </c>
      <c r="C4" s="54">
        <v>0.1533843925775738</v>
      </c>
    </row>
    <row r="5" spans="1:8" ht="15.75" customHeight="1" x14ac:dyDescent="0.2">
      <c r="B5" s="16" t="s">
        <v>70</v>
      </c>
      <c r="C5" s="54">
        <v>6.4479105355615352E-2</v>
      </c>
    </row>
    <row r="6" spans="1:8" ht="15.75" customHeight="1" x14ac:dyDescent="0.2">
      <c r="B6" s="16" t="s">
        <v>71</v>
      </c>
      <c r="C6" s="54">
        <v>0.23649566276780309</v>
      </c>
    </row>
    <row r="7" spans="1:8" ht="15.75" customHeight="1" x14ac:dyDescent="0.2">
      <c r="B7" s="16" t="s">
        <v>72</v>
      </c>
      <c r="C7" s="54">
        <v>0.38025492529633198</v>
      </c>
    </row>
    <row r="8" spans="1:8" ht="15.75" customHeight="1" x14ac:dyDescent="0.2">
      <c r="B8" s="16" t="s">
        <v>73</v>
      </c>
      <c r="C8" s="54">
        <v>1.042646798727674E-2</v>
      </c>
    </row>
    <row r="9" spans="1:8" ht="15.75" customHeight="1" x14ac:dyDescent="0.2">
      <c r="B9" s="16" t="s">
        <v>74</v>
      </c>
      <c r="C9" s="54">
        <v>7.7012960164927244E-2</v>
      </c>
    </row>
    <row r="10" spans="1:8" ht="15.75" customHeight="1" x14ac:dyDescent="0.2">
      <c r="B10" s="16" t="s">
        <v>75</v>
      </c>
      <c r="C10" s="54">
        <v>7.0031756850376978E-2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0.16193196923358499</v>
      </c>
      <c r="D14" s="54">
        <v>0.16193196923358499</v>
      </c>
      <c r="E14" s="54">
        <v>0.16193196923358499</v>
      </c>
      <c r="F14" s="54">
        <v>0.16193196923358499</v>
      </c>
    </row>
    <row r="15" spans="1:8" ht="15.75" customHeight="1" x14ac:dyDescent="0.2">
      <c r="B15" s="16" t="s">
        <v>82</v>
      </c>
      <c r="C15" s="54">
        <v>0.27978375889571799</v>
      </c>
      <c r="D15" s="54">
        <v>0.27978375889571799</v>
      </c>
      <c r="E15" s="54">
        <v>0.27978375889571799</v>
      </c>
      <c r="F15" s="54">
        <v>0.27978375889571799</v>
      </c>
    </row>
    <row r="16" spans="1:8" ht="15.75" customHeight="1" x14ac:dyDescent="0.2">
      <c r="B16" s="16" t="s">
        <v>83</v>
      </c>
      <c r="C16" s="54">
        <v>4.567002895312388E-2</v>
      </c>
      <c r="D16" s="54">
        <v>4.567002895312388E-2</v>
      </c>
      <c r="E16" s="54">
        <v>4.567002895312388E-2</v>
      </c>
      <c r="F16" s="54">
        <v>4.567002895312388E-2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3.0422333202441278E-2</v>
      </c>
      <c r="D19" s="54">
        <v>3.0422333202441278E-2</v>
      </c>
      <c r="E19" s="54">
        <v>3.0422333202441278E-2</v>
      </c>
      <c r="F19" s="54">
        <v>3.0422333202441278E-2</v>
      </c>
    </row>
    <row r="20" spans="1:8" ht="15.75" customHeight="1" x14ac:dyDescent="0.2">
      <c r="B20" s="16" t="s">
        <v>87</v>
      </c>
      <c r="C20" s="54">
        <v>6.1088272580749536E-4</v>
      </c>
      <c r="D20" s="54">
        <v>6.1088272580749536E-4</v>
      </c>
      <c r="E20" s="54">
        <v>6.1088272580749536E-4</v>
      </c>
      <c r="F20" s="54">
        <v>6.1088272580749536E-4</v>
      </c>
    </row>
    <row r="21" spans="1:8" ht="15.75" customHeight="1" x14ac:dyDescent="0.2">
      <c r="B21" s="16" t="s">
        <v>88</v>
      </c>
      <c r="C21" s="54">
        <v>0.11072397608163879</v>
      </c>
      <c r="D21" s="54">
        <v>0.11072397608163879</v>
      </c>
      <c r="E21" s="54">
        <v>0.11072397608163879</v>
      </c>
      <c r="F21" s="54">
        <v>0.11072397608163879</v>
      </c>
    </row>
    <row r="22" spans="1:8" ht="15.75" customHeight="1" x14ac:dyDescent="0.2">
      <c r="B22" s="16" t="s">
        <v>89</v>
      </c>
      <c r="C22" s="54">
        <v>0.37085705090768561</v>
      </c>
      <c r="D22" s="54">
        <v>0.37085705090768561</v>
      </c>
      <c r="E22" s="54">
        <v>0.37085705090768561</v>
      </c>
      <c r="F22" s="54">
        <v>0.37085705090768561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8.8599999999999998E-2</v>
      </c>
    </row>
    <row r="27" spans="1:8" ht="15.75" customHeight="1" x14ac:dyDescent="0.2">
      <c r="B27" s="16" t="s">
        <v>92</v>
      </c>
      <c r="C27" s="54">
        <v>8.8999999999999999E-3</v>
      </c>
    </row>
    <row r="28" spans="1:8" ht="15.75" customHeight="1" x14ac:dyDescent="0.2">
      <c r="B28" s="16" t="s">
        <v>93</v>
      </c>
      <c r="C28" s="54">
        <v>0.1573</v>
      </c>
    </row>
    <row r="29" spans="1:8" ht="15.75" customHeight="1" x14ac:dyDescent="0.2">
      <c r="B29" s="16" t="s">
        <v>94</v>
      </c>
      <c r="C29" s="54">
        <v>0.1701</v>
      </c>
    </row>
    <row r="30" spans="1:8" ht="15.75" customHeight="1" x14ac:dyDescent="0.2">
      <c r="B30" s="16" t="s">
        <v>95</v>
      </c>
      <c r="C30" s="54">
        <v>0.10580000000000001</v>
      </c>
    </row>
    <row r="31" spans="1:8" ht="15.75" customHeight="1" x14ac:dyDescent="0.2">
      <c r="B31" s="16" t="s">
        <v>96</v>
      </c>
      <c r="C31" s="54">
        <v>0.11119999999999999</v>
      </c>
    </row>
    <row r="32" spans="1:8" ht="15.75" customHeight="1" x14ac:dyDescent="0.2">
      <c r="B32" s="16" t="s">
        <v>97</v>
      </c>
      <c r="C32" s="54">
        <v>1.89E-2</v>
      </c>
    </row>
    <row r="33" spans="2:3" ht="15.75" customHeight="1" x14ac:dyDescent="0.2">
      <c r="B33" s="16" t="s">
        <v>98</v>
      </c>
      <c r="C33" s="54">
        <v>8.5199999999999998E-2</v>
      </c>
    </row>
    <row r="34" spans="2:3" ht="15.75" customHeight="1" x14ac:dyDescent="0.2">
      <c r="B34" s="16" t="s">
        <v>99</v>
      </c>
      <c r="C34" s="54">
        <v>0.25400000000223522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0.66634380817413297</v>
      </c>
      <c r="D2" s="55">
        <v>0.66634380817413297</v>
      </c>
      <c r="E2" s="55">
        <v>0.54006618261337302</v>
      </c>
      <c r="F2" s="55">
        <v>0.384943157434464</v>
      </c>
      <c r="G2" s="55">
        <v>0.43029442429542503</v>
      </c>
    </row>
    <row r="3" spans="1:15" ht="15.75" customHeight="1" x14ac:dyDescent="0.2">
      <c r="B3" s="7" t="s">
        <v>103</v>
      </c>
      <c r="C3" s="55">
        <v>0.13537628948688499</v>
      </c>
      <c r="D3" s="55">
        <v>0.13537628948688499</v>
      </c>
      <c r="E3" s="55">
        <v>0.201762929558754</v>
      </c>
      <c r="F3" s="55">
        <v>0.238431751728058</v>
      </c>
      <c r="G3" s="55">
        <v>0.25389945507049599</v>
      </c>
    </row>
    <row r="4" spans="1:15" ht="15.75" customHeight="1" x14ac:dyDescent="0.2">
      <c r="B4" s="7" t="s">
        <v>104</v>
      </c>
      <c r="C4" s="56">
        <v>0.12910370528698001</v>
      </c>
      <c r="D4" s="56">
        <v>0.12910370528698001</v>
      </c>
      <c r="E4" s="56">
        <v>0.13079951703548401</v>
      </c>
      <c r="F4" s="56">
        <v>0.16891008615493799</v>
      </c>
      <c r="G4" s="56">
        <v>0.150349751114845</v>
      </c>
    </row>
    <row r="5" spans="1:15" ht="15.75" customHeight="1" x14ac:dyDescent="0.2">
      <c r="B5" s="7" t="s">
        <v>105</v>
      </c>
      <c r="C5" s="56">
        <v>6.9176226854324299E-2</v>
      </c>
      <c r="D5" s="56">
        <v>6.9176226854324299E-2</v>
      </c>
      <c r="E5" s="56">
        <v>0.127371400594711</v>
      </c>
      <c r="F5" s="56">
        <v>0.207715004682541</v>
      </c>
      <c r="G5" s="56">
        <v>0.16545636951923401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0.60595726966857899</v>
      </c>
      <c r="D8" s="55">
        <v>0.60595726966857899</v>
      </c>
      <c r="E8" s="55">
        <v>0.65722364187240601</v>
      </c>
      <c r="F8" s="55">
        <v>0.76074963808059703</v>
      </c>
      <c r="G8" s="55">
        <v>0.77466458082199097</v>
      </c>
    </row>
    <row r="9" spans="1:15" ht="15.75" customHeight="1" x14ac:dyDescent="0.2">
      <c r="B9" s="7" t="s">
        <v>108</v>
      </c>
      <c r="C9" s="55">
        <v>0.21242260932922399</v>
      </c>
      <c r="D9" s="55">
        <v>0.21242260932922399</v>
      </c>
      <c r="E9" s="55">
        <v>0.157430544495583</v>
      </c>
      <c r="F9" s="55">
        <v>0.115606501698494</v>
      </c>
      <c r="G9" s="55">
        <v>0.141354069113731</v>
      </c>
    </row>
    <row r="10" spans="1:15" ht="15.75" customHeight="1" x14ac:dyDescent="0.2">
      <c r="B10" s="7" t="s">
        <v>109</v>
      </c>
      <c r="C10" s="56">
        <v>8.3225898444652599E-2</v>
      </c>
      <c r="D10" s="56">
        <v>8.3225898444652599E-2</v>
      </c>
      <c r="E10" s="56">
        <v>0.12705050408840199</v>
      </c>
      <c r="F10" s="56">
        <v>8.5907585918903406E-2</v>
      </c>
      <c r="G10" s="56">
        <v>4.8662886023521403E-2</v>
      </c>
    </row>
    <row r="11" spans="1:15" ht="15.75" customHeight="1" x14ac:dyDescent="0.2">
      <c r="B11" s="7" t="s">
        <v>110</v>
      </c>
      <c r="C11" s="56">
        <v>9.8394215106964097E-2</v>
      </c>
      <c r="D11" s="56">
        <v>9.8394215106964097E-2</v>
      </c>
      <c r="E11" s="56">
        <v>5.8295339345932E-2</v>
      </c>
      <c r="F11" s="56">
        <v>3.7736251950263998E-2</v>
      </c>
      <c r="G11" s="56">
        <v>3.5318464040756198E-2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0.63803419224999991</v>
      </c>
      <c r="D14" s="57">
        <v>0.63816869495700002</v>
      </c>
      <c r="E14" s="57">
        <v>0.63816869495700002</v>
      </c>
      <c r="F14" s="57">
        <v>0.43302120201400002</v>
      </c>
      <c r="G14" s="57">
        <v>0.43302120201400002</v>
      </c>
      <c r="H14" s="58">
        <v>0.48499999999999999</v>
      </c>
      <c r="I14" s="58">
        <v>0.34200000000000003</v>
      </c>
      <c r="J14" s="58">
        <v>0.34200000000000003</v>
      </c>
      <c r="K14" s="58">
        <v>0.34200000000000003</v>
      </c>
      <c r="L14" s="58">
        <v>0.26890033234299998</v>
      </c>
      <c r="M14" s="58">
        <v>0.21456390655050001</v>
      </c>
      <c r="N14" s="58">
        <v>0.19170517543599999</v>
      </c>
      <c r="O14" s="58">
        <v>0.25015587870950001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0.30373368476212975</v>
      </c>
      <c r="D15" s="55">
        <f t="shared" si="0"/>
        <v>0.303797714250367</v>
      </c>
      <c r="E15" s="55">
        <f t="shared" si="0"/>
        <v>0.303797714250367</v>
      </c>
      <c r="F15" s="55">
        <f t="shared" si="0"/>
        <v>0.20613805163643062</v>
      </c>
      <c r="G15" s="55">
        <f t="shared" si="0"/>
        <v>0.20613805163643062</v>
      </c>
      <c r="H15" s="55">
        <f t="shared" si="0"/>
        <v>0.23088235536429114</v>
      </c>
      <c r="I15" s="55">
        <f t="shared" si="0"/>
        <v>0.16280776398884036</v>
      </c>
      <c r="J15" s="55">
        <f t="shared" si="0"/>
        <v>0.16280776398884036</v>
      </c>
      <c r="K15" s="55">
        <f t="shared" si="0"/>
        <v>0.16280776398884036</v>
      </c>
      <c r="L15" s="55">
        <f t="shared" si="0"/>
        <v>0.12800895276204641</v>
      </c>
      <c r="M15" s="55">
        <f t="shared" si="0"/>
        <v>0.10214230952689299</v>
      </c>
      <c r="N15" s="55">
        <f t="shared" si="0"/>
        <v>9.1260499876676962E-2</v>
      </c>
      <c r="O15" s="55">
        <f t="shared" si="0"/>
        <v>0.11908572883437793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0.21005278825759899</v>
      </c>
      <c r="D2" s="56">
        <v>0.10688060000000001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0.491416126489639</v>
      </c>
      <c r="D3" s="56">
        <v>0.3412442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0.23050220310687999</v>
      </c>
      <c r="D4" s="56">
        <v>0.4981411</v>
      </c>
      <c r="E4" s="56">
        <v>0.87793457508087203</v>
      </c>
      <c r="F4" s="56">
        <v>0.65165728330612194</v>
      </c>
      <c r="G4" s="56">
        <v>0</v>
      </c>
    </row>
    <row r="5" spans="1:7" x14ac:dyDescent="0.2">
      <c r="B5" s="98" t="s">
        <v>122</v>
      </c>
      <c r="C5" s="55">
        <v>6.8028882145881903E-2</v>
      </c>
      <c r="D5" s="55">
        <v>5.3734100000000097E-2</v>
      </c>
      <c r="E5" s="55">
        <v>0.122065424919128</v>
      </c>
      <c r="F5" s="55">
        <v>0.34834271669387801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2022-02-01T08:53:27Z</dcterms:modified>
</cp:coreProperties>
</file>