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B5504D9B-1482-4379-B1DC-8D06BCBCA24C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H38" i="2"/>
  <c r="G38" i="2"/>
  <c r="I38" i="2" s="1"/>
  <c r="A26" i="2"/>
  <c r="A25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22" i="2" l="1"/>
  <c r="A38" i="2"/>
  <c r="A27" i="2"/>
  <c r="A14" i="2"/>
  <c r="A30" i="2"/>
  <c r="A39" i="2"/>
  <c r="A17" i="2"/>
  <c r="A33" i="2"/>
  <c r="I39" i="2"/>
  <c r="I5" i="2"/>
  <c r="A18" i="2"/>
  <c r="A34" i="2"/>
  <c r="A19" i="2"/>
  <c r="A35" i="2"/>
  <c r="A40" i="2"/>
  <c r="A12" i="2"/>
  <c r="A20" i="2"/>
  <c r="A28" i="2"/>
  <c r="A36" i="2"/>
  <c r="A13" i="2"/>
  <c r="A21" i="2"/>
  <c r="A29" i="2"/>
  <c r="A37" i="2"/>
  <c r="D58" i="20"/>
  <c r="A31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<sst xmlns="http://schemas.openxmlformats.org/spreadsheetml/2006/main" count="2092" uniqueCount="341">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</sst>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1039740.7265625</v>
      </c>
    </row>
    <row r="8" spans="1:3" ht="15" customHeight="1" x14ac:dyDescent="0.2">
      <c r="B8" s="7" t="s">
        <v>8</v>
      </c>
      <c r="C8" s="46">
        <v>0.14399999999999999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0.65108238220214798</v>
      </c>
    </row>
    <row r="11" spans="1:3" ht="15" customHeight="1" x14ac:dyDescent="0.2">
      <c r="B11" s="7" t="s">
        <v>11</v>
      </c>
      <c r="C11" s="46">
        <v>0.94499999999999995</v>
      </c>
    </row>
    <row r="12" spans="1:3" ht="15" customHeight="1" x14ac:dyDescent="0.2">
      <c r="B12" s="7" t="s">
        <v>12</v>
      </c>
      <c r="C12" s="46">
        <v>0.77200000000000002</v>
      </c>
    </row>
    <row r="13" spans="1:3" ht="15" customHeight="1" x14ac:dyDescent="0.2">
      <c r="B13" s="7" t="s">
        <v>13</v>
      </c>
      <c r="C13" s="46">
        <v>0.42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3.9300000000000002E-2</v>
      </c>
    </row>
    <row r="24" spans="1:3" ht="15" customHeight="1" x14ac:dyDescent="0.2">
      <c r="B24" s="12" t="s">
        <v>22</v>
      </c>
      <c r="C24" s="47">
        <v>0.49590000000000001</v>
      </c>
    </row>
    <row r="25" spans="1:3" ht="15" customHeight="1" x14ac:dyDescent="0.2">
      <c r="B25" s="12" t="s">
        <v>23</v>
      </c>
      <c r="C25" s="47">
        <v>0.42020000000000002</v>
      </c>
    </row>
    <row r="26" spans="1:3" ht="15" customHeight="1" x14ac:dyDescent="0.2">
      <c r="B26" s="12" t="s">
        <v>24</v>
      </c>
      <c r="C26" s="47">
        <v>4.4600000000000001E-2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0.223</v>
      </c>
    </row>
    <row r="30" spans="1:3" ht="14.25" customHeight="1" x14ac:dyDescent="0.2">
      <c r="B30" s="22" t="s">
        <v>27</v>
      </c>
      <c r="C30" s="49">
        <v>0.11700000000000001</v>
      </c>
    </row>
    <row r="31" spans="1:3" ht="14.25" customHeight="1" x14ac:dyDescent="0.2">
      <c r="B31" s="22" t="s">
        <v>28</v>
      </c>
      <c r="C31" s="49">
        <v>0.161</v>
      </c>
    </row>
    <row r="32" spans="1:3" ht="14.25" customHeight="1" x14ac:dyDescent="0.2">
      <c r="B32" s="22" t="s">
        <v>29</v>
      </c>
      <c r="C32" s="49">
        <v>0.499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9.19152994281567</v>
      </c>
    </row>
    <row r="38" spans="1:5" ht="15" customHeight="1" x14ac:dyDescent="0.2">
      <c r="B38" s="28" t="s">
        <v>34</v>
      </c>
      <c r="C38" s="117">
        <v>13.4086666338649</v>
      </c>
      <c r="D38" s="9"/>
      <c r="E38" s="10"/>
    </row>
    <row r="39" spans="1:5" ht="15" customHeight="1" x14ac:dyDescent="0.2">
      <c r="B39" s="28" t="s">
        <v>35</v>
      </c>
      <c r="C39" s="117">
        <v>15.586396466749299</v>
      </c>
      <c r="D39" s="9"/>
      <c r="E39" s="9"/>
    </row>
    <row r="40" spans="1:5" ht="15" customHeight="1" x14ac:dyDescent="0.2">
      <c r="B40" s="28" t="s">
        <v>36</v>
      </c>
      <c r="C40" s="117">
        <v>46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8.8371057369999999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3.2100700000000003E-2</v>
      </c>
      <c r="D45" s="9"/>
    </row>
    <row r="46" spans="1:5" ht="15.75" customHeight="1" x14ac:dyDescent="0.2">
      <c r="B46" s="28" t="s">
        <v>41</v>
      </c>
      <c r="C46" s="47">
        <v>0.11183029999999999</v>
      </c>
      <c r="D46" s="9"/>
    </row>
    <row r="47" spans="1:5" ht="15.75" customHeight="1" x14ac:dyDescent="0.2">
      <c r="B47" s="28" t="s">
        <v>42</v>
      </c>
      <c r="C47" s="47">
        <v>0.15652389999999999</v>
      </c>
      <c r="D47" s="9"/>
      <c r="E47" s="10"/>
    </row>
    <row r="48" spans="1:5" ht="15" customHeight="1" x14ac:dyDescent="0.2">
      <c r="B48" s="28" t="s">
        <v>43</v>
      </c>
      <c r="C48" s="48">
        <v>0.69954510000000003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2.9</v>
      </c>
      <c r="D51" s="9"/>
    </row>
    <row r="52" spans="1:4" ht="15" customHeight="1" x14ac:dyDescent="0.2">
      <c r="B52" s="28" t="s">
        <v>46</v>
      </c>
      <c r="C52" s="51">
        <v>2.9</v>
      </c>
    </row>
    <row r="53" spans="1:4" ht="15.75" customHeight="1" x14ac:dyDescent="0.2">
      <c r="B53" s="28" t="s">
        <v>47</v>
      </c>
      <c r="C53" s="51">
        <v>2.9</v>
      </c>
    </row>
    <row r="54" spans="1:4" ht="15.75" customHeight="1" x14ac:dyDescent="0.2">
      <c r="B54" s="28" t="s">
        <v>48</v>
      </c>
      <c r="C54" s="51">
        <v>2.9</v>
      </c>
    </row>
    <row r="55" spans="1:4" ht="15.75" customHeight="1" x14ac:dyDescent="0.2">
      <c r="B55" s="28" t="s">
        <v>49</v>
      </c>
      <c r="C55" s="51">
        <v>2.9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2.059386973180076E-2</v>
      </c>
    </row>
    <row r="59" spans="1:4" ht="15.75" customHeight="1" x14ac:dyDescent="0.2">
      <c r="B59" s="28" t="s">
        <v>52</v>
      </c>
      <c r="C59" s="46">
        <v>0.53391604454077679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13.782714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0.22172682763281201</v>
      </c>
      <c r="C2" s="115">
        <v>0.95</v>
      </c>
      <c r="D2" s="116">
        <v>57.671699316737033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39.872112451281588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408.79375167203028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1.7882569301900479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13.00441189507751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13.00441189507751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13.00441189507751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13.00441189507751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13.00441189507751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13.00441189507751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0.71117769497285666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0.54287457000000006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0.34953210000000001</v>
      </c>
      <c r="C18" s="115">
        <v>0.95</v>
      </c>
      <c r="D18" s="116">
        <v>9.4258488463818431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0.34953210000000001</v>
      </c>
      <c r="C19" s="115">
        <v>0.95</v>
      </c>
      <c r="D19" s="116">
        <v>9.4258488463818431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0.98062332149999998</v>
      </c>
      <c r="C21" s="115">
        <v>0.95</v>
      </c>
      <c r="D21" s="116">
        <v>14.27197697883391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22.437389594385149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4.2744829442771808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0.73382014200721202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0.48911409999999989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18.562456349760499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2.2872839999999998E-2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0.55100000000000005</v>
      </c>
      <c r="C29" s="115">
        <v>0.95</v>
      </c>
      <c r="D29" s="116">
        <v>112.8316060439912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0.58382274568755699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1.5262120255615981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0.87847873442954905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3.6749216103589899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0.97339754139276191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2.9</v>
      </c>
      <c r="C2" s="18">
        <f>'Baseline year population inputs'!C52</f>
        <v>2.9</v>
      </c>
      <c r="D2" s="18">
        <f>'Baseline year population inputs'!C53</f>
        <v>2.9</v>
      </c>
      <c r="E2" s="18">
        <f>'Baseline year population inputs'!C54</f>
        <v>2.9</v>
      </c>
      <c r="F2" s="18">
        <f>'Baseline year population inputs'!C55</f>
        <v>2.9</v>
      </c>
    </row>
    <row r="3" spans="1:6" ht="15.75" customHeight="1" x14ac:dyDescent="0.2">
      <c r="A3" s="4" t="s">
        <v>204</v>
      </c>
      <c r="B3" s="18">
        <f>frac_mam_1month * 2.6</f>
        <v>7.0148817449808235E-2</v>
      </c>
      <c r="C3" s="18">
        <f>frac_mam_1_5months * 2.6</f>
        <v>7.0148817449808235E-2</v>
      </c>
      <c r="D3" s="18">
        <f>frac_mam_6_11months * 2.6</f>
        <v>2.7547737024724545E-2</v>
      </c>
      <c r="E3" s="18">
        <f>frac_mam_12_23months * 2.6</f>
        <v>3.173911180347206E-2</v>
      </c>
      <c r="F3" s="18">
        <f>frac_mam_24_59months * 2.6</f>
        <v>5.0128158926963783E-2</v>
      </c>
    </row>
    <row r="4" spans="1:6" ht="15.75" customHeight="1" x14ac:dyDescent="0.2">
      <c r="A4" s="4" t="s">
        <v>205</v>
      </c>
      <c r="B4" s="18">
        <f>frac_sam_1month * 2.6</f>
        <v>6.2171591073274544E-2</v>
      </c>
      <c r="C4" s="18">
        <f>frac_sam_1_5months * 2.6</f>
        <v>6.2171591073274544E-2</v>
      </c>
      <c r="D4" s="18">
        <f>frac_sam_6_11months * 2.6</f>
        <v>2.5362354703247637E-2</v>
      </c>
      <c r="E4" s="18">
        <f>frac_sam_12_23months * 2.6</f>
        <v>1.5537999197840602E-2</v>
      </c>
      <c r="F4" s="18">
        <f>frac_sam_24_59months * 2.6</f>
        <v>1.0299993865191941E-2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0.14399999999999999</v>
      </c>
      <c r="E2" s="65">
        <f>food_insecure</f>
        <v>0.14399999999999999</v>
      </c>
      <c r="F2" s="65">
        <f>food_insecure</f>
        <v>0.14399999999999999</v>
      </c>
      <c r="G2" s="65">
        <f>food_insecure</f>
        <v>0.14399999999999999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0.14399999999999999</v>
      </c>
      <c r="F5" s="65">
        <f>food_insecure</f>
        <v>0.14399999999999999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0.14399999999999999</v>
      </c>
      <c r="F8" s="65">
        <f>food_insecure</f>
        <v>0.14399999999999999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0.14399999999999999</v>
      </c>
      <c r="F9" s="65">
        <f>food_insecure</f>
        <v>0.14399999999999999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0.77200000000000002</v>
      </c>
      <c r="E10" s="65">
        <f>IF(ISBLANK(comm_deliv), frac_children_health_facility,1)</f>
        <v>0.77200000000000002</v>
      </c>
      <c r="F10" s="65">
        <f>IF(ISBLANK(comm_deliv), frac_children_health_facility,1)</f>
        <v>0.77200000000000002</v>
      </c>
      <c r="G10" s="65">
        <f>IF(ISBLANK(comm_deliv), frac_children_health_facility,1)</f>
        <v>0.77200000000000002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0.14399999999999999</v>
      </c>
      <c r="I15" s="65">
        <f>food_insecure</f>
        <v>0.14399999999999999</v>
      </c>
      <c r="J15" s="65">
        <f>food_insecure</f>
        <v>0.14399999999999999</v>
      </c>
      <c r="K15" s="65">
        <f>food_insecure</f>
        <v>0.14399999999999999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0.94499999999999995</v>
      </c>
      <c r="I18" s="65">
        <f>frac_PW_health_facility</f>
        <v>0.94499999999999995</v>
      </c>
      <c r="J18" s="65">
        <f>frac_PW_health_facility</f>
        <v>0.94499999999999995</v>
      </c>
      <c r="K18" s="65">
        <f>frac_PW_health_facility</f>
        <v>0.94499999999999995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0.42</v>
      </c>
      <c r="M24" s="65">
        <f>famplan_unmet_need</f>
        <v>0.42</v>
      </c>
      <c r="N24" s="65">
        <f>famplan_unmet_need</f>
        <v>0.42</v>
      </c>
      <c r="O24" s="65">
        <f>famplan_unmet_need</f>
        <v>0.42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0.18152090148315453</v>
      </c>
      <c r="M25" s="65">
        <f>(1-food_insecure)*(0.49)+food_insecure*(0.7)</f>
        <v>0.52023999999999992</v>
      </c>
      <c r="N25" s="65">
        <f>(1-food_insecure)*(0.49)+food_insecure*(0.7)</f>
        <v>0.52023999999999992</v>
      </c>
      <c r="O25" s="65">
        <f>(1-food_insecure)*(0.49)+food_insecure*(0.7)</f>
        <v>0.52023999999999992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7.7794672064209092E-2</v>
      </c>
      <c r="M26" s="65">
        <f>(1-food_insecure)*(0.21)+food_insecure*(0.3)</f>
        <v>0.22295999999999999</v>
      </c>
      <c r="N26" s="65">
        <f>(1-food_insecure)*(0.21)+food_insecure*(0.3)</f>
        <v>0.22295999999999999</v>
      </c>
      <c r="O26" s="65">
        <f>(1-food_insecure)*(0.21)+food_insecure*(0.3)</f>
        <v>0.22295999999999999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8.9602044250488386E-2</v>
      </c>
      <c r="M27" s="65">
        <f>(1-food_insecure)*(0.3)</f>
        <v>0.25679999999999997</v>
      </c>
      <c r="N27" s="65">
        <f>(1-food_insecure)*(0.3)</f>
        <v>0.25679999999999997</v>
      </c>
      <c r="O27" s="65">
        <f>(1-food_insecure)*(0.3)</f>
        <v>0.25679999999999997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0.65108238220214787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245958.62400000001</v>
      </c>
      <c r="C2" s="53">
        <v>496000</v>
      </c>
      <c r="D2" s="53">
        <v>874000</v>
      </c>
      <c r="E2" s="53">
        <v>727000</v>
      </c>
      <c r="F2" s="53">
        <v>557000</v>
      </c>
      <c r="G2" s="14">
        <f t="shared" ref="G2:G11" si="0">C2+D2+E2+F2</f>
        <v>2654000</v>
      </c>
      <c r="H2" s="14">
        <f t="shared" ref="H2:H11" si="1">(B2 + stillbirth*B2/(1000-stillbirth))/(1-abortion)</f>
        <v>260116.94509876665</v>
      </c>
      <c r="I2" s="14">
        <f t="shared" ref="I2:I11" si="2">G2-H2</f>
        <v>2393883.0549012334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243522.78200000001</v>
      </c>
      <c r="C3" s="53">
        <v>499000</v>
      </c>
      <c r="D3" s="53">
        <v>877000</v>
      </c>
      <c r="E3" s="53">
        <v>731000</v>
      </c>
      <c r="F3" s="53">
        <v>568000</v>
      </c>
      <c r="G3" s="14">
        <f t="shared" si="0"/>
        <v>2675000</v>
      </c>
      <c r="H3" s="14">
        <f t="shared" si="1"/>
        <v>257540.88669723945</v>
      </c>
      <c r="I3" s="14">
        <f t="shared" si="2"/>
        <v>2417459.1133027608</v>
      </c>
    </row>
    <row r="4" spans="1:9" ht="15.75" customHeight="1" x14ac:dyDescent="0.2">
      <c r="A4" s="7">
        <f t="shared" si="3"/>
        <v>2023</v>
      </c>
      <c r="B4" s="52">
        <v>240646.4344</v>
      </c>
      <c r="C4" s="53">
        <v>502000</v>
      </c>
      <c r="D4" s="53">
        <v>878000</v>
      </c>
      <c r="E4" s="53">
        <v>733000</v>
      </c>
      <c r="F4" s="53">
        <v>578000</v>
      </c>
      <c r="G4" s="14">
        <f t="shared" si="0"/>
        <v>2691000</v>
      </c>
      <c r="H4" s="14">
        <f t="shared" si="1"/>
        <v>254498.96550502229</v>
      </c>
      <c r="I4" s="14">
        <f t="shared" si="2"/>
        <v>2436501.0344949779</v>
      </c>
    </row>
    <row r="5" spans="1:9" ht="15.75" customHeight="1" x14ac:dyDescent="0.2">
      <c r="A5" s="7">
        <f t="shared" si="3"/>
        <v>2024</v>
      </c>
      <c r="B5" s="52">
        <v>237620.72519999999</v>
      </c>
      <c r="C5" s="53">
        <v>504000</v>
      </c>
      <c r="D5" s="53">
        <v>879000</v>
      </c>
      <c r="E5" s="53">
        <v>734000</v>
      </c>
      <c r="F5" s="53">
        <v>588000</v>
      </c>
      <c r="G5" s="14">
        <f t="shared" si="0"/>
        <v>2705000</v>
      </c>
      <c r="H5" s="14">
        <f t="shared" si="1"/>
        <v>251299.08488664139</v>
      </c>
      <c r="I5" s="14">
        <f t="shared" si="2"/>
        <v>2453700.9151133588</v>
      </c>
    </row>
    <row r="6" spans="1:9" ht="15.75" customHeight="1" x14ac:dyDescent="0.2">
      <c r="A6" s="7">
        <f t="shared" si="3"/>
        <v>2025</v>
      </c>
      <c r="B6" s="52">
        <v>234671.98</v>
      </c>
      <c r="C6" s="53">
        <v>507000</v>
      </c>
      <c r="D6" s="53">
        <v>882000</v>
      </c>
      <c r="E6" s="53">
        <v>737000</v>
      </c>
      <c r="F6" s="53">
        <v>597000</v>
      </c>
      <c r="G6" s="14">
        <f t="shared" si="0"/>
        <v>2723000</v>
      </c>
      <c r="H6" s="14">
        <f t="shared" si="1"/>
        <v>248180.59861108536</v>
      </c>
      <c r="I6" s="14">
        <f t="shared" si="2"/>
        <v>2474819.4013889148</v>
      </c>
    </row>
    <row r="7" spans="1:9" ht="15.75" customHeight="1" x14ac:dyDescent="0.2">
      <c r="A7" s="7">
        <f t="shared" si="3"/>
        <v>2026</v>
      </c>
      <c r="B7" s="52">
        <v>232946.60399999999</v>
      </c>
      <c r="C7" s="53">
        <v>511000</v>
      </c>
      <c r="D7" s="53">
        <v>887000</v>
      </c>
      <c r="E7" s="53">
        <v>741000</v>
      </c>
      <c r="F7" s="53">
        <v>607000</v>
      </c>
      <c r="G7" s="14">
        <f t="shared" si="0"/>
        <v>2746000</v>
      </c>
      <c r="H7" s="14">
        <f t="shared" si="1"/>
        <v>246355.90335556655</v>
      </c>
      <c r="I7" s="14">
        <f t="shared" si="2"/>
        <v>2499644.0966444332</v>
      </c>
    </row>
    <row r="8" spans="1:9" ht="15.75" customHeight="1" x14ac:dyDescent="0.2">
      <c r="A8" s="7">
        <f t="shared" si="3"/>
        <v>2027</v>
      </c>
      <c r="B8" s="52">
        <v>231424.416</v>
      </c>
      <c r="C8" s="53">
        <v>515000</v>
      </c>
      <c r="D8" s="53">
        <v>892000</v>
      </c>
      <c r="E8" s="53">
        <v>746000</v>
      </c>
      <c r="F8" s="53">
        <v>617000</v>
      </c>
      <c r="G8" s="14">
        <f t="shared" si="0"/>
        <v>2770000</v>
      </c>
      <c r="H8" s="14">
        <f t="shared" si="1"/>
        <v>244746.09238009941</v>
      </c>
      <c r="I8" s="14">
        <f t="shared" si="2"/>
        <v>2525253.9076199005</v>
      </c>
    </row>
    <row r="9" spans="1:9" ht="15.75" customHeight="1" x14ac:dyDescent="0.2">
      <c r="A9" s="7">
        <f t="shared" si="3"/>
        <v>2028</v>
      </c>
      <c r="B9" s="52">
        <v>230051.25</v>
      </c>
      <c r="C9" s="53">
        <v>520000</v>
      </c>
      <c r="D9" s="53">
        <v>899000</v>
      </c>
      <c r="E9" s="53">
        <v>752000</v>
      </c>
      <c r="F9" s="53">
        <v>627000</v>
      </c>
      <c r="G9" s="14">
        <f t="shared" si="0"/>
        <v>2798000</v>
      </c>
      <c r="H9" s="14">
        <f t="shared" si="1"/>
        <v>243293.88168211834</v>
      </c>
      <c r="I9" s="14">
        <f t="shared" si="2"/>
        <v>2554706.1183178816</v>
      </c>
    </row>
    <row r="10" spans="1:9" ht="15.75" customHeight="1" x14ac:dyDescent="0.2">
      <c r="A10" s="7">
        <f t="shared" si="3"/>
        <v>2029</v>
      </c>
      <c r="B10" s="52">
        <v>228775.58799999999</v>
      </c>
      <c r="C10" s="53">
        <v>523000</v>
      </c>
      <c r="D10" s="53">
        <v>909000</v>
      </c>
      <c r="E10" s="53">
        <v>759000</v>
      </c>
      <c r="F10" s="53">
        <v>637000</v>
      </c>
      <c r="G10" s="14">
        <f t="shared" si="0"/>
        <v>2828000</v>
      </c>
      <c r="H10" s="14">
        <f t="shared" si="1"/>
        <v>241944.78768808712</v>
      </c>
      <c r="I10" s="14">
        <f t="shared" si="2"/>
        <v>2586055.2123119128</v>
      </c>
    </row>
    <row r="11" spans="1:9" ht="15.75" customHeight="1" x14ac:dyDescent="0.2">
      <c r="A11" s="7">
        <f t="shared" si="3"/>
        <v>2030</v>
      </c>
      <c r="B11" s="52">
        <v>227589.486</v>
      </c>
      <c r="C11" s="53">
        <v>525000</v>
      </c>
      <c r="D11" s="53">
        <v>919000</v>
      </c>
      <c r="E11" s="53">
        <v>766000</v>
      </c>
      <c r="F11" s="53">
        <v>646000</v>
      </c>
      <c r="G11" s="14">
        <f t="shared" si="0"/>
        <v>2856000</v>
      </c>
      <c r="H11" s="14">
        <f t="shared" si="1"/>
        <v>240690.40911091826</v>
      </c>
      <c r="I11" s="14">
        <f t="shared" si="2"/>
        <v>2615309.5908890818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9.3919396814947223E-2</v>
      </c>
    </row>
    <row r="5" spans="1:8" ht="15.75" customHeight="1" x14ac:dyDescent="0.2">
      <c r="B5" s="16" t="s">
        <v>70</v>
      </c>
      <c r="C5" s="54">
        <v>3.6280150732841909E-2</v>
      </c>
    </row>
    <row r="6" spans="1:8" ht="15.75" customHeight="1" x14ac:dyDescent="0.2">
      <c r="B6" s="16" t="s">
        <v>71</v>
      </c>
      <c r="C6" s="54">
        <v>0.11770533440942441</v>
      </c>
    </row>
    <row r="7" spans="1:8" ht="15.75" customHeight="1" x14ac:dyDescent="0.2">
      <c r="B7" s="16" t="s">
        <v>72</v>
      </c>
      <c r="C7" s="54">
        <v>0.40041615629285371</v>
      </c>
    </row>
    <row r="8" spans="1:8" ht="15.75" customHeight="1" x14ac:dyDescent="0.2">
      <c r="B8" s="16" t="s">
        <v>73</v>
      </c>
      <c r="C8" s="54">
        <v>4.8353703706277276E-3</v>
      </c>
    </row>
    <row r="9" spans="1:8" ht="15.75" customHeight="1" x14ac:dyDescent="0.2">
      <c r="B9" s="16" t="s">
        <v>74</v>
      </c>
      <c r="C9" s="54">
        <v>0.2379124981177804</v>
      </c>
    </row>
    <row r="10" spans="1:8" ht="15.75" customHeight="1" x14ac:dyDescent="0.2">
      <c r="B10" s="16" t="s">
        <v>75</v>
      </c>
      <c r="C10" s="54">
        <v>0.1089310932615245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7.3110930720692524E-2</v>
      </c>
      <c r="D14" s="54">
        <v>7.3110930720692524E-2</v>
      </c>
      <c r="E14" s="54">
        <v>7.3110930720692524E-2</v>
      </c>
      <c r="F14" s="54">
        <v>7.3110930720692524E-2</v>
      </c>
    </row>
    <row r="15" spans="1:8" ht="15.75" customHeight="1" x14ac:dyDescent="0.2">
      <c r="B15" s="16" t="s">
        <v>82</v>
      </c>
      <c r="C15" s="54">
        <v>0.17712435414531921</v>
      </c>
      <c r="D15" s="54">
        <v>0.17712435414531921</v>
      </c>
      <c r="E15" s="54">
        <v>0.17712435414531921</v>
      </c>
      <c r="F15" s="54">
        <v>0.17712435414531921</v>
      </c>
    </row>
    <row r="16" spans="1:8" ht="15.75" customHeight="1" x14ac:dyDescent="0.2">
      <c r="B16" s="16" t="s">
        <v>83</v>
      </c>
      <c r="C16" s="54">
        <v>2.7825996609255329E-2</v>
      </c>
      <c r="D16" s="54">
        <v>2.7825996609255329E-2</v>
      </c>
      <c r="E16" s="54">
        <v>2.7825996609255329E-2</v>
      </c>
      <c r="F16" s="54">
        <v>2.7825996609255329E-2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2.1084080329908009E-2</v>
      </c>
      <c r="D19" s="54">
        <v>2.1084080329908009E-2</v>
      </c>
      <c r="E19" s="54">
        <v>2.1084080329908009E-2</v>
      </c>
      <c r="F19" s="54">
        <v>2.1084080329908009E-2</v>
      </c>
    </row>
    <row r="20" spans="1:8" ht="15.75" customHeight="1" x14ac:dyDescent="0.2">
      <c r="B20" s="16" t="s">
        <v>87</v>
      </c>
      <c r="C20" s="54">
        <v>1.8795347347114969E-3</v>
      </c>
      <c r="D20" s="54">
        <v>1.8795347347114969E-3</v>
      </c>
      <c r="E20" s="54">
        <v>1.8795347347114969E-3</v>
      </c>
      <c r="F20" s="54">
        <v>1.8795347347114969E-3</v>
      </c>
    </row>
    <row r="21" spans="1:8" ht="15.75" customHeight="1" x14ac:dyDescent="0.2">
      <c r="B21" s="16" t="s">
        <v>88</v>
      </c>
      <c r="C21" s="54">
        <v>0.19892485696121329</v>
      </c>
      <c r="D21" s="54">
        <v>0.19892485696121329</v>
      </c>
      <c r="E21" s="54">
        <v>0.19892485696121329</v>
      </c>
      <c r="F21" s="54">
        <v>0.19892485696121329</v>
      </c>
    </row>
    <row r="22" spans="1:8" ht="15.75" customHeight="1" x14ac:dyDescent="0.2">
      <c r="B22" s="16" t="s">
        <v>89</v>
      </c>
      <c r="C22" s="54">
        <v>0.50005024649890017</v>
      </c>
      <c r="D22" s="54">
        <v>0.50005024649890017</v>
      </c>
      <c r="E22" s="54">
        <v>0.50005024649890017</v>
      </c>
      <c r="F22" s="54">
        <v>0.50005024649890017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0.10920000000000001</v>
      </c>
    </row>
    <row r="27" spans="1:8" ht="15.75" customHeight="1" x14ac:dyDescent="0.2">
      <c r="B27" s="16" t="s">
        <v>92</v>
      </c>
      <c r="C27" s="54">
        <v>1.7600000000000001E-2</v>
      </c>
    </row>
    <row r="28" spans="1:8" ht="15.75" customHeight="1" x14ac:dyDescent="0.2">
      <c r="B28" s="16" t="s">
        <v>93</v>
      </c>
      <c r="C28" s="54">
        <v>3.5400000000000001E-2</v>
      </c>
    </row>
    <row r="29" spans="1:8" ht="15.75" customHeight="1" x14ac:dyDescent="0.2">
      <c r="B29" s="16" t="s">
        <v>94</v>
      </c>
      <c r="C29" s="54">
        <v>8.1900000000000001E-2</v>
      </c>
    </row>
    <row r="30" spans="1:8" ht="15.75" customHeight="1" x14ac:dyDescent="0.2">
      <c r="B30" s="16" t="s">
        <v>95</v>
      </c>
      <c r="C30" s="54">
        <v>6.7299999999999999E-2</v>
      </c>
    </row>
    <row r="31" spans="1:8" ht="15.75" customHeight="1" x14ac:dyDescent="0.2">
      <c r="B31" s="16" t="s">
        <v>96</v>
      </c>
      <c r="C31" s="54">
        <v>2.8899999999999999E-2</v>
      </c>
    </row>
    <row r="32" spans="1:8" ht="15.75" customHeight="1" x14ac:dyDescent="0.2">
      <c r="B32" s="16" t="s">
        <v>97</v>
      </c>
      <c r="C32" s="54">
        <v>0.2334</v>
      </c>
    </row>
    <row r="33" spans="2:3" ht="15.75" customHeight="1" x14ac:dyDescent="0.2">
      <c r="B33" s="16" t="s">
        <v>98</v>
      </c>
      <c r="C33" s="54">
        <v>0.1321</v>
      </c>
    </row>
    <row r="34" spans="2:3" ht="15.75" customHeight="1" x14ac:dyDescent="0.2">
      <c r="B34" s="16" t="s">
        <v>99</v>
      </c>
      <c r="C34" s="54">
        <v>0.29420000000000018</v>
      </c>
    </row>
    <row r="35" spans="2:3" ht="15.75" customHeight="1" x14ac:dyDescent="0.2">
      <c r="B35" s="24" t="s">
        <v>30</v>
      </c>
      <c r="C35" s="50">
        <f>SUM(C26:C34)</f>
        <v>1.0000000000000002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0.75250101089477495</v>
      </c>
      <c r="D2" s="55">
        <v>0.75250101089477495</v>
      </c>
      <c r="E2" s="55">
        <v>0.73472630977630604</v>
      </c>
      <c r="F2" s="55">
        <v>0.724293053150177</v>
      </c>
      <c r="G2" s="55">
        <v>0.69108253717422496</v>
      </c>
    </row>
    <row r="3" spans="1:15" ht="15.75" customHeight="1" x14ac:dyDescent="0.2">
      <c r="B3" s="7" t="s">
        <v>103</v>
      </c>
      <c r="C3" s="55">
        <v>0.15767697989940599</v>
      </c>
      <c r="D3" s="55">
        <v>0.15767697989940599</v>
      </c>
      <c r="E3" s="55">
        <v>0.188884377479553</v>
      </c>
      <c r="F3" s="55">
        <v>0.16902813315391499</v>
      </c>
      <c r="G3" s="55">
        <v>0.24253059923648801</v>
      </c>
    </row>
    <row r="4" spans="1:15" ht="15.75" customHeight="1" x14ac:dyDescent="0.2">
      <c r="B4" s="7" t="s">
        <v>104</v>
      </c>
      <c r="C4" s="56">
        <v>7.1541570127010304E-2</v>
      </c>
      <c r="D4" s="56">
        <v>7.1541570127010304E-2</v>
      </c>
      <c r="E4" s="56">
        <v>7.2694912552833599E-2</v>
      </c>
      <c r="F4" s="56">
        <v>8.1473901867866502E-2</v>
      </c>
      <c r="G4" s="56">
        <v>5.2827265113592113E-2</v>
      </c>
    </row>
    <row r="5" spans="1:15" ht="15.75" customHeight="1" x14ac:dyDescent="0.2">
      <c r="B5" s="7" t="s">
        <v>105</v>
      </c>
      <c r="C5" s="56">
        <v>1.82804390788078E-2</v>
      </c>
      <c r="D5" s="56">
        <v>1.82804390788078E-2</v>
      </c>
      <c r="E5" s="56">
        <v>3.6943932063877999E-3</v>
      </c>
      <c r="F5" s="56">
        <v>2.5204911828041101E-2</v>
      </c>
      <c r="G5" s="56">
        <v>1.3559588231146299E-2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0.81376957893371593</v>
      </c>
      <c r="D8" s="55">
        <v>0.81376957893371593</v>
      </c>
      <c r="E8" s="55">
        <v>0.85853588581085205</v>
      </c>
      <c r="F8" s="55">
        <v>0.89562869071960405</v>
      </c>
      <c r="G8" s="55">
        <v>0.89475554227828991</v>
      </c>
    </row>
    <row r="9" spans="1:15" ht="15.75" customHeight="1" x14ac:dyDescent="0.2">
      <c r="B9" s="7" t="s">
        <v>108</v>
      </c>
      <c r="C9" s="55">
        <v>0.135337948799133</v>
      </c>
      <c r="D9" s="55">
        <v>0.135337948799133</v>
      </c>
      <c r="E9" s="55">
        <v>0.12111406773328801</v>
      </c>
      <c r="F9" s="55">
        <v>8.6187794804573101E-2</v>
      </c>
      <c r="G9" s="55">
        <v>8.2002848386764512E-2</v>
      </c>
    </row>
    <row r="10" spans="1:15" ht="15.75" customHeight="1" x14ac:dyDescent="0.2">
      <c r="B10" s="7" t="s">
        <v>109</v>
      </c>
      <c r="C10" s="56">
        <v>2.6980314403772399E-2</v>
      </c>
      <c r="D10" s="56">
        <v>2.6980314403772399E-2</v>
      </c>
      <c r="E10" s="56">
        <v>1.0595283471047901E-2</v>
      </c>
      <c r="F10" s="56">
        <v>1.22073506936431E-2</v>
      </c>
      <c r="G10" s="56">
        <v>1.92800611257553E-2</v>
      </c>
    </row>
    <row r="11" spans="1:15" ht="15.75" customHeight="1" x14ac:dyDescent="0.2">
      <c r="B11" s="7" t="s">
        <v>110</v>
      </c>
      <c r="C11" s="56">
        <v>2.39121504127979E-2</v>
      </c>
      <c r="D11" s="56">
        <v>2.39121504127979E-2</v>
      </c>
      <c r="E11" s="56">
        <v>9.754751808941399E-3</v>
      </c>
      <c r="F11" s="56">
        <v>5.9761535376310002E-3</v>
      </c>
      <c r="G11" s="56">
        <v>3.9615361019969004E-3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0.58996669749999997</v>
      </c>
      <c r="D14" s="57">
        <v>0.58808578352899998</v>
      </c>
      <c r="E14" s="57">
        <v>0.58808578352899998</v>
      </c>
      <c r="F14" s="57">
        <v>0.294560960915</v>
      </c>
      <c r="G14" s="57">
        <v>0.294560960915</v>
      </c>
      <c r="H14" s="58">
        <v>0.27500000000000002</v>
      </c>
      <c r="I14" s="58">
        <v>0.32577934272300468</v>
      </c>
      <c r="J14" s="58">
        <v>0.29856807511737088</v>
      </c>
      <c r="K14" s="58">
        <v>0.33182629107981221</v>
      </c>
      <c r="L14" s="58">
        <v>0.31032060511800003</v>
      </c>
      <c r="M14" s="58">
        <v>0.28918673102749998</v>
      </c>
      <c r="N14" s="58">
        <v>0.29339213152400001</v>
      </c>
      <c r="O14" s="58">
        <v>0.32256034060299998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0.314992685539985</v>
      </c>
      <c r="D15" s="55">
        <f t="shared" si="0"/>
        <v>0.31398843539246718</v>
      </c>
      <c r="E15" s="55">
        <f t="shared" si="0"/>
        <v>0.31398843539246718</v>
      </c>
      <c r="F15" s="55">
        <f t="shared" si="0"/>
        <v>0.15727082312786717</v>
      </c>
      <c r="G15" s="55">
        <f t="shared" si="0"/>
        <v>0.15727082312786717</v>
      </c>
      <c r="H15" s="55">
        <f t="shared" si="0"/>
        <v>0.14682691224871364</v>
      </c>
      <c r="I15" s="55">
        <f t="shared" si="0"/>
        <v>0.17393881805976075</v>
      </c>
      <c r="J15" s="55">
        <f t="shared" si="0"/>
        <v>0.15941028569282018</v>
      </c>
      <c r="K15" s="55">
        <f t="shared" si="0"/>
        <v>0.17716738080796979</v>
      </c>
      <c r="L15" s="55">
        <f t="shared" si="0"/>
        <v>0.16568515002410292</v>
      </c>
      <c r="M15" s="55">
        <f t="shared" si="0"/>
        <v>0.15440143556388031</v>
      </c>
      <c r="N15" s="55">
        <f t="shared" si="0"/>
        <v>0.15664676636268143</v>
      </c>
      <c r="O15" s="55">
        <f t="shared" si="0"/>
        <v>0.17222014118047949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0.42756035923957803</v>
      </c>
      <c r="D2" s="56">
        <v>0.2062329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0.10077443718910201</v>
      </c>
      <c r="D3" s="56">
        <v>0.1128769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0.369465261697769</v>
      </c>
      <c r="D4" s="56">
        <v>0.46366649999999998</v>
      </c>
      <c r="E4" s="56">
        <v>0.54610043764114402</v>
      </c>
      <c r="F4" s="56">
        <v>0.26147621870040899</v>
      </c>
      <c r="G4" s="56">
        <v>0</v>
      </c>
    </row>
    <row r="5" spans="1:7" x14ac:dyDescent="0.2">
      <c r="B5" s="98" t="s">
        <v>122</v>
      </c>
      <c r="C5" s="55">
        <v>0.102199941873551</v>
      </c>
      <c r="D5" s="55">
        <v>0.21722369999999999</v>
      </c>
      <c r="E5" s="55">
        <v>0.45389956235885598</v>
      </c>
      <c r="F5" s="55">
        <v>0.73852378129959106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2022-02-01T08:54:30Z</dcterms:modified>
</cp:coreProperties>
</file>