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F900EC4F-7921-45C7-B9AC-59EF59B37071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I39" i="2" s="1"/>
  <c r="G39" i="2"/>
  <c r="H38" i="2"/>
  <c r="G38" i="2"/>
  <c r="I38" i="2" s="1"/>
  <c r="A25" i="2"/>
  <c r="A17" i="2"/>
  <c r="H11" i="2"/>
  <c r="G11" i="2"/>
  <c r="H10" i="2"/>
  <c r="G10" i="2"/>
  <c r="H9" i="2"/>
  <c r="G9" i="2"/>
  <c r="H8" i="2"/>
  <c r="G8" i="2"/>
  <c r="I8" i="2" s="1"/>
  <c r="H7" i="2"/>
  <c r="G7" i="2"/>
  <c r="H6" i="2"/>
  <c r="G6" i="2"/>
  <c r="H5" i="2"/>
  <c r="G5" i="2"/>
  <c r="H4" i="2"/>
  <c r="G4" i="2"/>
  <c r="I4" i="2" s="1"/>
  <c r="H3" i="2"/>
  <c r="G3" i="2"/>
  <c r="H2" i="2"/>
  <c r="G2" i="2"/>
  <c r="A2" i="2"/>
  <c r="A32" i="2" s="1"/>
  <c r="C33" i="1"/>
  <c r="C20" i="1"/>
  <c r="I5" i="2" l="1"/>
  <c r="I9" i="2"/>
  <c r="A33" i="2"/>
  <c r="I2" i="2"/>
  <c r="I6" i="2"/>
  <c r="I10" i="2"/>
  <c r="I3" i="2"/>
  <c r="I7" i="2"/>
  <c r="I11" i="2"/>
  <c r="A18" i="2"/>
  <c r="A26" i="2"/>
  <c r="A34" i="2"/>
  <c r="A39" i="2"/>
  <c r="A19" i="2"/>
  <c r="A27" i="2"/>
  <c r="A35" i="2"/>
  <c r="A12" i="2"/>
  <c r="A20" i="2"/>
  <c r="A28" i="2"/>
  <c r="A13" i="2"/>
  <c r="A21" i="2"/>
  <c r="A29" i="2"/>
  <c r="A37" i="2"/>
  <c r="A14" i="2"/>
  <c r="A22" i="2"/>
  <c r="A30" i="2"/>
  <c r="A38" i="2"/>
  <c r="A40" i="2"/>
  <c r="D58" i="20"/>
  <c r="A4" i="2"/>
  <c r="A5" i="2" s="1"/>
  <c r="A6" i="2" s="1"/>
  <c r="A7" i="2" s="1"/>
  <c r="A8" i="2" s="1"/>
  <c r="A9" i="2" s="1"/>
  <c r="A10" i="2" s="1"/>
  <c r="A11" i="2" s="1"/>
  <c r="A36" i="2"/>
  <c r="A15" i="2"/>
  <c r="A23" i="2"/>
  <c r="A31" i="2"/>
  <c r="A3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<sst xmlns="http://schemas.openxmlformats.org/spreadsheetml/2006/main" count="2092" uniqueCount="341">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</sst>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7092844.75</v>
      </c>
    </row>
    <row r="8" spans="1:3" ht="15" customHeight="1" x14ac:dyDescent="0.2">
      <c r="B8" s="7" t="s">
        <v>8</v>
      </c>
      <c r="C8" s="46">
        <v>0.36099999999999999</v>
      </c>
    </row>
    <row r="9" spans="1:3" ht="15" customHeight="1" x14ac:dyDescent="0.2">
      <c r="B9" s="7" t="s">
        <v>9</v>
      </c>
      <c r="C9" s="47">
        <v>0.21</v>
      </c>
    </row>
    <row r="10" spans="1:3" ht="15" customHeight="1" x14ac:dyDescent="0.2">
      <c r="B10" s="7" t="s">
        <v>10</v>
      </c>
      <c r="C10" s="47">
        <v>0.32603321079999997</v>
      </c>
    </row>
    <row r="11" spans="1:3" ht="15" customHeight="1" x14ac:dyDescent="0.2">
      <c r="B11" s="7" t="s">
        <v>11</v>
      </c>
      <c r="C11" s="46">
        <v>0.57600000000000007</v>
      </c>
    </row>
    <row r="12" spans="1:3" ht="15" customHeight="1" x14ac:dyDescent="0.2">
      <c r="B12" s="7" t="s">
        <v>12</v>
      </c>
      <c r="C12" s="46">
        <v>0.65700000000000003</v>
      </c>
    </row>
    <row r="13" spans="1:3" ht="15" customHeight="1" x14ac:dyDescent="0.2">
      <c r="B13" s="7" t="s">
        <v>13</v>
      </c>
      <c r="C13" s="46">
        <v>0.224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0.1066</v>
      </c>
    </row>
    <row r="24" spans="1:3" ht="15" customHeight="1" x14ac:dyDescent="0.2">
      <c r="B24" s="12" t="s">
        <v>22</v>
      </c>
      <c r="C24" s="47">
        <v>0.50460000000000005</v>
      </c>
    </row>
    <row r="25" spans="1:3" ht="15" customHeight="1" x14ac:dyDescent="0.2">
      <c r="B25" s="12" t="s">
        <v>23</v>
      </c>
      <c r="C25" s="47">
        <v>0.30659999999999998</v>
      </c>
    </row>
    <row r="26" spans="1:3" ht="15" customHeight="1" x14ac:dyDescent="0.2">
      <c r="B26" s="12" t="s">
        <v>24</v>
      </c>
      <c r="C26" s="47">
        <v>8.2200000000000009E-2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0.22600000000000001</v>
      </c>
    </row>
    <row r="30" spans="1:3" ht="14.25" customHeight="1" x14ac:dyDescent="0.2">
      <c r="B30" s="22" t="s">
        <v>27</v>
      </c>
      <c r="C30" s="49">
        <v>7.0999999999999994E-2</v>
      </c>
    </row>
    <row r="31" spans="1:3" ht="14.25" customHeight="1" x14ac:dyDescent="0.2">
      <c r="B31" s="22" t="s">
        <v>28</v>
      </c>
      <c r="C31" s="49">
        <v>0.13400000000000001</v>
      </c>
    </row>
    <row r="32" spans="1:3" ht="14.25" customHeight="1" x14ac:dyDescent="0.2">
      <c r="B32" s="22" t="s">
        <v>29</v>
      </c>
      <c r="C32" s="49">
        <v>0.56899999998509887</v>
      </c>
    </row>
    <row r="33" spans="1:5" ht="13.15" customHeight="1" x14ac:dyDescent="0.2">
      <c r="B33" s="24" t="s">
        <v>30</v>
      </c>
      <c r="C33" s="50">
        <f>SUM(C29:C32)</f>
        <v>0.99999999998509881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21.481258098391599</v>
      </c>
    </row>
    <row r="38" spans="1:5" ht="15" customHeight="1" x14ac:dyDescent="0.2">
      <c r="B38" s="28" t="s">
        <v>34</v>
      </c>
      <c r="C38" s="117">
        <v>32.821040450916399</v>
      </c>
      <c r="D38" s="9"/>
      <c r="E38" s="10"/>
    </row>
    <row r="39" spans="1:5" ht="15" customHeight="1" x14ac:dyDescent="0.2">
      <c r="B39" s="28" t="s">
        <v>35</v>
      </c>
      <c r="C39" s="117">
        <v>44.616156193650397</v>
      </c>
      <c r="D39" s="9"/>
      <c r="E39" s="9"/>
    </row>
    <row r="40" spans="1:5" ht="15" customHeight="1" x14ac:dyDescent="0.2">
      <c r="B40" s="28" t="s">
        <v>36</v>
      </c>
      <c r="C40" s="117">
        <v>342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19.747738009999999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1.9750899999999998E-2</v>
      </c>
      <c r="D45" s="9"/>
    </row>
    <row r="46" spans="1:5" ht="15.75" customHeight="1" x14ac:dyDescent="0.2">
      <c r="B46" s="28" t="s">
        <v>41</v>
      </c>
      <c r="C46" s="47">
        <v>0.103232</v>
      </c>
      <c r="D46" s="9"/>
    </row>
    <row r="47" spans="1:5" ht="15.75" customHeight="1" x14ac:dyDescent="0.2">
      <c r="B47" s="28" t="s">
        <v>42</v>
      </c>
      <c r="C47" s="47">
        <v>0.13509599999999999</v>
      </c>
      <c r="D47" s="9"/>
      <c r="E47" s="10"/>
    </row>
    <row r="48" spans="1:5" ht="15" customHeight="1" x14ac:dyDescent="0.2">
      <c r="B48" s="28" t="s">
        <v>43</v>
      </c>
      <c r="C48" s="48">
        <v>0.7419211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3.3</v>
      </c>
      <c r="D51" s="9"/>
    </row>
    <row r="52" spans="1:4" ht="15" customHeight="1" x14ac:dyDescent="0.2">
      <c r="B52" s="28" t="s">
        <v>46</v>
      </c>
      <c r="C52" s="51">
        <v>3.3</v>
      </c>
    </row>
    <row r="53" spans="1:4" ht="15.75" customHeight="1" x14ac:dyDescent="0.2">
      <c r="B53" s="28" t="s">
        <v>47</v>
      </c>
      <c r="C53" s="51">
        <v>3.3</v>
      </c>
    </row>
    <row r="54" spans="1:4" ht="15.75" customHeight="1" x14ac:dyDescent="0.2">
      <c r="B54" s="28" t="s">
        <v>48</v>
      </c>
      <c r="C54" s="51">
        <v>3.3</v>
      </c>
    </row>
    <row r="55" spans="1:4" ht="15.75" customHeight="1" x14ac:dyDescent="0.2">
      <c r="B55" s="28" t="s">
        <v>49</v>
      </c>
      <c r="C55" s="51">
        <v>3.3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2.1937842778793421E-2</v>
      </c>
    </row>
    <row r="59" spans="1:4" ht="15.75" customHeight="1" x14ac:dyDescent="0.2">
      <c r="B59" s="28" t="s">
        <v>52</v>
      </c>
      <c r="C59" s="46">
        <v>0.3053166542405179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11.466808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1605653.0223999999</v>
      </c>
      <c r="C2" s="53">
        <v>2986000</v>
      </c>
      <c r="D2" s="53">
        <v>4819000</v>
      </c>
      <c r="E2" s="53">
        <v>3827000</v>
      </c>
      <c r="F2" s="53">
        <v>2576000</v>
      </c>
      <c r="G2" s="14">
        <f t="shared" ref="G2:G11" si="0">C2+D2+E2+F2</f>
        <v>14208000</v>
      </c>
      <c r="H2" s="14">
        <f t="shared" ref="H2:H11" si="1">(B2 + stillbirth*B2/(1000-stillbirth))/(1-abortion)</f>
        <v>1716980.9366656044</v>
      </c>
      <c r="I2" s="14">
        <f t="shared" ref="I2:I11" si="2">G2-H2</f>
        <v>12491019.063334396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1623562.6836000001</v>
      </c>
      <c r="C3" s="53">
        <v>3061000</v>
      </c>
      <c r="D3" s="53">
        <v>4960000</v>
      </c>
      <c r="E3" s="53">
        <v>3894000</v>
      </c>
      <c r="F3" s="53">
        <v>2701000</v>
      </c>
      <c r="G3" s="14">
        <f t="shared" si="0"/>
        <v>14616000</v>
      </c>
      <c r="H3" s="14">
        <f t="shared" si="1"/>
        <v>1736132.3638005757</v>
      </c>
      <c r="I3" s="14">
        <f t="shared" si="2"/>
        <v>12879867.636199424</v>
      </c>
    </row>
    <row r="4" spans="1:9" ht="15.75" customHeight="1" x14ac:dyDescent="0.2">
      <c r="A4" s="7">
        <f t="shared" si="3"/>
        <v>2023</v>
      </c>
      <c r="B4" s="52">
        <v>1640877.1340000001</v>
      </c>
      <c r="C4" s="53">
        <v>3136000</v>
      </c>
      <c r="D4" s="53">
        <v>5111000</v>
      </c>
      <c r="E4" s="53">
        <v>3955000</v>
      </c>
      <c r="F4" s="53">
        <v>2827000</v>
      </c>
      <c r="G4" s="14">
        <f t="shared" si="0"/>
        <v>15029000</v>
      </c>
      <c r="H4" s="14">
        <f t="shared" si="1"/>
        <v>1754647.3112088309</v>
      </c>
      <c r="I4" s="14">
        <f t="shared" si="2"/>
        <v>13274352.688791169</v>
      </c>
    </row>
    <row r="5" spans="1:9" ht="15.75" customHeight="1" x14ac:dyDescent="0.2">
      <c r="A5" s="7">
        <f t="shared" si="3"/>
        <v>2024</v>
      </c>
      <c r="B5" s="52">
        <v>1657639.8492000001</v>
      </c>
      <c r="C5" s="53">
        <v>3203000</v>
      </c>
      <c r="D5" s="53">
        <v>5263000</v>
      </c>
      <c r="E5" s="53">
        <v>4019000</v>
      </c>
      <c r="F5" s="53">
        <v>2953000</v>
      </c>
      <c r="G5" s="14">
        <f t="shared" si="0"/>
        <v>15438000</v>
      </c>
      <c r="H5" s="14">
        <f t="shared" si="1"/>
        <v>1772572.2688700664</v>
      </c>
      <c r="I5" s="14">
        <f t="shared" si="2"/>
        <v>13665427.731129933</v>
      </c>
    </row>
    <row r="6" spans="1:9" ht="15.75" customHeight="1" x14ac:dyDescent="0.2">
      <c r="A6" s="7">
        <f t="shared" si="3"/>
        <v>2025</v>
      </c>
      <c r="B6" s="52">
        <v>1673835.6839999999</v>
      </c>
      <c r="C6" s="53">
        <v>3256000</v>
      </c>
      <c r="D6" s="53">
        <v>5412000</v>
      </c>
      <c r="E6" s="53">
        <v>4091000</v>
      </c>
      <c r="F6" s="53">
        <v>3075000</v>
      </c>
      <c r="G6" s="14">
        <f t="shared" si="0"/>
        <v>15834000</v>
      </c>
      <c r="H6" s="14">
        <f t="shared" si="1"/>
        <v>1789891.0414921986</v>
      </c>
      <c r="I6" s="14">
        <f t="shared" si="2"/>
        <v>14044108.958507802</v>
      </c>
    </row>
    <row r="7" spans="1:9" ht="15.75" customHeight="1" x14ac:dyDescent="0.2">
      <c r="A7" s="7">
        <f t="shared" si="3"/>
        <v>2026</v>
      </c>
      <c r="B7" s="52">
        <v>1691242.8988000001</v>
      </c>
      <c r="C7" s="53">
        <v>3297000</v>
      </c>
      <c r="D7" s="53">
        <v>5560000</v>
      </c>
      <c r="E7" s="53">
        <v>4170000</v>
      </c>
      <c r="F7" s="53">
        <v>3193000</v>
      </c>
      <c r="G7" s="14">
        <f t="shared" si="0"/>
        <v>16220000</v>
      </c>
      <c r="H7" s="14">
        <f t="shared" si="1"/>
        <v>1808505.1851179302</v>
      </c>
      <c r="I7" s="14">
        <f t="shared" si="2"/>
        <v>14411494.81488207</v>
      </c>
    </row>
    <row r="8" spans="1:9" ht="15.75" customHeight="1" x14ac:dyDescent="0.2">
      <c r="A8" s="7">
        <f t="shared" si="3"/>
        <v>2027</v>
      </c>
      <c r="B8" s="52">
        <v>1708105.6872</v>
      </c>
      <c r="C8" s="53">
        <v>3325000</v>
      </c>
      <c r="D8" s="53">
        <v>5705000</v>
      </c>
      <c r="E8" s="53">
        <v>4257000</v>
      </c>
      <c r="F8" s="53">
        <v>3311000</v>
      </c>
      <c r="G8" s="14">
        <f t="shared" si="0"/>
        <v>16598000</v>
      </c>
      <c r="H8" s="14">
        <f t="shared" si="1"/>
        <v>1826537.1545521168</v>
      </c>
      <c r="I8" s="14">
        <f t="shared" si="2"/>
        <v>14771462.845447883</v>
      </c>
    </row>
    <row r="9" spans="1:9" ht="15.75" customHeight="1" x14ac:dyDescent="0.2">
      <c r="A9" s="7">
        <f t="shared" si="3"/>
        <v>2028</v>
      </c>
      <c r="B9" s="52">
        <v>1724411.1246</v>
      </c>
      <c r="C9" s="53">
        <v>3347000</v>
      </c>
      <c r="D9" s="53">
        <v>5843000</v>
      </c>
      <c r="E9" s="53">
        <v>4351000</v>
      </c>
      <c r="F9" s="53">
        <v>3423000</v>
      </c>
      <c r="G9" s="14">
        <f t="shared" si="0"/>
        <v>16964000</v>
      </c>
      <c r="H9" s="14">
        <f t="shared" si="1"/>
        <v>1843973.1290679234</v>
      </c>
      <c r="I9" s="14">
        <f t="shared" si="2"/>
        <v>15120026.870932076</v>
      </c>
    </row>
    <row r="10" spans="1:9" ht="15.75" customHeight="1" x14ac:dyDescent="0.2">
      <c r="A10" s="7">
        <f t="shared" si="3"/>
        <v>2029</v>
      </c>
      <c r="B10" s="52">
        <v>1740066.6592000001</v>
      </c>
      <c r="C10" s="53">
        <v>3369000</v>
      </c>
      <c r="D10" s="53">
        <v>5975000</v>
      </c>
      <c r="E10" s="53">
        <v>4458000</v>
      </c>
      <c r="F10" s="53">
        <v>3525000</v>
      </c>
      <c r="G10" s="14">
        <f t="shared" si="0"/>
        <v>17327000</v>
      </c>
      <c r="H10" s="14">
        <f t="shared" si="1"/>
        <v>1860714.1397884903</v>
      </c>
      <c r="I10" s="14">
        <f t="shared" si="2"/>
        <v>15466285.86021151</v>
      </c>
    </row>
    <row r="11" spans="1:9" ht="15.75" customHeight="1" x14ac:dyDescent="0.2">
      <c r="A11" s="7">
        <f t="shared" si="3"/>
        <v>2030</v>
      </c>
      <c r="B11" s="52">
        <v>1755088.56</v>
      </c>
      <c r="C11" s="53">
        <v>3399000</v>
      </c>
      <c r="D11" s="53">
        <v>6097000</v>
      </c>
      <c r="E11" s="53">
        <v>4576000</v>
      </c>
      <c r="F11" s="53">
        <v>3615000</v>
      </c>
      <c r="G11" s="14">
        <f t="shared" si="0"/>
        <v>17687000</v>
      </c>
      <c r="H11" s="14">
        <f t="shared" si="1"/>
        <v>1876777.5837245465</v>
      </c>
      <c r="I11" s="14">
        <f t="shared" si="2"/>
        <v>15810222.416275453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3.3401428475305292E-3</v>
      </c>
    </row>
    <row r="4" spans="1:8" ht="15.75" customHeight="1" x14ac:dyDescent="0.2">
      <c r="B4" s="16" t="s">
        <v>69</v>
      </c>
      <c r="C4" s="54">
        <v>0.14896241706355759</v>
      </c>
    </row>
    <row r="5" spans="1:8" ht="15.75" customHeight="1" x14ac:dyDescent="0.2">
      <c r="B5" s="16" t="s">
        <v>70</v>
      </c>
      <c r="C5" s="54">
        <v>6.7451900276199725E-2</v>
      </c>
    </row>
    <row r="6" spans="1:8" ht="15.75" customHeight="1" x14ac:dyDescent="0.2">
      <c r="B6" s="16" t="s">
        <v>71</v>
      </c>
      <c r="C6" s="54">
        <v>0.29099870919315263</v>
      </c>
    </row>
    <row r="7" spans="1:8" ht="15.75" customHeight="1" x14ac:dyDescent="0.2">
      <c r="B7" s="16" t="s">
        <v>72</v>
      </c>
      <c r="C7" s="54">
        <v>0.2801194733940835</v>
      </c>
    </row>
    <row r="8" spans="1:8" ht="15.75" customHeight="1" x14ac:dyDescent="0.2">
      <c r="B8" s="16" t="s">
        <v>73</v>
      </c>
      <c r="C8" s="54">
        <v>7.1490205358726178E-3</v>
      </c>
    </row>
    <row r="9" spans="1:8" ht="15.75" customHeight="1" x14ac:dyDescent="0.2">
      <c r="B9" s="16" t="s">
        <v>74</v>
      </c>
      <c r="C9" s="54">
        <v>0.125262718857551</v>
      </c>
    </row>
    <row r="10" spans="1:8" ht="15.75" customHeight="1" x14ac:dyDescent="0.2">
      <c r="B10" s="16" t="s">
        <v>75</v>
      </c>
      <c r="C10" s="54">
        <v>7.6715617832052233E-2</v>
      </c>
    </row>
    <row r="11" spans="1:8" ht="15.75" customHeight="1" x14ac:dyDescent="0.2">
      <c r="B11" s="24" t="s">
        <v>30</v>
      </c>
      <c r="C11" s="50">
        <f>SUM(C3:C10)</f>
        <v>0.99999999999999989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0.12636202439147459</v>
      </c>
      <c r="D14" s="54">
        <v>0.12636202439147459</v>
      </c>
      <c r="E14" s="54">
        <v>0.12636202439147459</v>
      </c>
      <c r="F14" s="54">
        <v>0.12636202439147459</v>
      </c>
    </row>
    <row r="15" spans="1:8" ht="15.75" customHeight="1" x14ac:dyDescent="0.2">
      <c r="B15" s="16" t="s">
        <v>82</v>
      </c>
      <c r="C15" s="54">
        <v>0.2147042594435794</v>
      </c>
      <c r="D15" s="54">
        <v>0.2147042594435794</v>
      </c>
      <c r="E15" s="54">
        <v>0.2147042594435794</v>
      </c>
      <c r="F15" s="54">
        <v>0.2147042594435794</v>
      </c>
    </row>
    <row r="16" spans="1:8" ht="15.75" customHeight="1" x14ac:dyDescent="0.2">
      <c r="B16" s="16" t="s">
        <v>83</v>
      </c>
      <c r="C16" s="54">
        <v>2.8821283974529141E-2</v>
      </c>
      <c r="D16" s="54">
        <v>2.8821283974529141E-2</v>
      </c>
      <c r="E16" s="54">
        <v>2.8821283974529141E-2</v>
      </c>
      <c r="F16" s="54">
        <v>2.8821283974529141E-2</v>
      </c>
    </row>
    <row r="17" spans="1:8" ht="15.75" customHeight="1" x14ac:dyDescent="0.2">
      <c r="B17" s="16" t="s">
        <v>84</v>
      </c>
      <c r="C17" s="54">
        <v>3.513615548783931E-5</v>
      </c>
      <c r="D17" s="54">
        <v>3.513615548783931E-5</v>
      </c>
      <c r="E17" s="54">
        <v>3.513615548783931E-5</v>
      </c>
      <c r="F17" s="54">
        <v>3.513615548783931E-5</v>
      </c>
    </row>
    <row r="18" spans="1:8" ht="15.75" customHeight="1" x14ac:dyDescent="0.2">
      <c r="B18" s="16" t="s">
        <v>85</v>
      </c>
      <c r="C18" s="54">
        <v>8.1334686222982497E-2</v>
      </c>
      <c r="D18" s="54">
        <v>8.1334686222982497E-2</v>
      </c>
      <c r="E18" s="54">
        <v>8.1334686222982497E-2</v>
      </c>
      <c r="F18" s="54">
        <v>8.1334686222982497E-2</v>
      </c>
    </row>
    <row r="19" spans="1:8" ht="15.75" customHeight="1" x14ac:dyDescent="0.2">
      <c r="B19" s="16" t="s">
        <v>86</v>
      </c>
      <c r="C19" s="54">
        <v>3.470187454629603E-2</v>
      </c>
      <c r="D19" s="54">
        <v>3.470187454629603E-2</v>
      </c>
      <c r="E19" s="54">
        <v>3.470187454629603E-2</v>
      </c>
      <c r="F19" s="54">
        <v>3.470187454629603E-2</v>
      </c>
    </row>
    <row r="20" spans="1:8" ht="15.75" customHeight="1" x14ac:dyDescent="0.2">
      <c r="B20" s="16" t="s">
        <v>87</v>
      </c>
      <c r="C20" s="54">
        <v>8.2520572638374604E-2</v>
      </c>
      <c r="D20" s="54">
        <v>8.2520572638374604E-2</v>
      </c>
      <c r="E20" s="54">
        <v>8.2520572638374604E-2</v>
      </c>
      <c r="F20" s="54">
        <v>8.2520572638374604E-2</v>
      </c>
    </row>
    <row r="21" spans="1:8" ht="15.75" customHeight="1" x14ac:dyDescent="0.2">
      <c r="B21" s="16" t="s">
        <v>88</v>
      </c>
      <c r="C21" s="54">
        <v>0.122335481752656</v>
      </c>
      <c r="D21" s="54">
        <v>0.122335481752656</v>
      </c>
      <c r="E21" s="54">
        <v>0.122335481752656</v>
      </c>
      <c r="F21" s="54">
        <v>0.122335481752656</v>
      </c>
    </row>
    <row r="22" spans="1:8" ht="15.75" customHeight="1" x14ac:dyDescent="0.2">
      <c r="B22" s="16" t="s">
        <v>89</v>
      </c>
      <c r="C22" s="54">
        <v>0.30918468087462009</v>
      </c>
      <c r="D22" s="54">
        <v>0.30918468087462009</v>
      </c>
      <c r="E22" s="54">
        <v>0.30918468087462009</v>
      </c>
      <c r="F22" s="54">
        <v>0.30918468087462009</v>
      </c>
    </row>
    <row r="23" spans="1:8" ht="15.75" customHeight="1" x14ac:dyDescent="0.2">
      <c r="B23" s="24" t="s">
        <v>30</v>
      </c>
      <c r="C23" s="50">
        <f>SUM(C14:C22)</f>
        <v>1.0000000000000002</v>
      </c>
      <c r="D23" s="50">
        <f>SUM(D14:D22)</f>
        <v>1.0000000000000002</v>
      </c>
      <c r="E23" s="50">
        <f>SUM(E14:E22)</f>
        <v>1.0000000000000002</v>
      </c>
      <c r="F23" s="50">
        <f>SUM(F14:F22)</f>
        <v>1.0000000000000002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8.4499999999999992E-2</v>
      </c>
    </row>
    <row r="27" spans="1:8" ht="15.75" customHeight="1" x14ac:dyDescent="0.2">
      <c r="B27" s="16" t="s">
        <v>92</v>
      </c>
      <c r="C27" s="54">
        <v>7.9000000000000008E-3</v>
      </c>
    </row>
    <row r="28" spans="1:8" ht="15.75" customHeight="1" x14ac:dyDescent="0.2">
      <c r="B28" s="16" t="s">
        <v>93</v>
      </c>
      <c r="C28" s="54">
        <v>0.1474</v>
      </c>
    </row>
    <row r="29" spans="1:8" ht="15.75" customHeight="1" x14ac:dyDescent="0.2">
      <c r="B29" s="16" t="s">
        <v>94</v>
      </c>
      <c r="C29" s="54">
        <v>0.1618</v>
      </c>
    </row>
    <row r="30" spans="1:8" ht="15.75" customHeight="1" x14ac:dyDescent="0.2">
      <c r="B30" s="16" t="s">
        <v>95</v>
      </c>
      <c r="C30" s="54">
        <v>9.9499999999999991E-2</v>
      </c>
    </row>
    <row r="31" spans="1:8" ht="15.75" customHeight="1" x14ac:dyDescent="0.2">
      <c r="B31" s="16" t="s">
        <v>96</v>
      </c>
      <c r="C31" s="54">
        <v>0.10539999999999999</v>
      </c>
    </row>
    <row r="32" spans="1:8" ht="15.75" customHeight="1" x14ac:dyDescent="0.2">
      <c r="B32" s="16" t="s">
        <v>97</v>
      </c>
      <c r="C32" s="54">
        <v>1.8100000000000002E-2</v>
      </c>
    </row>
    <row r="33" spans="2:3" ht="15.75" customHeight="1" x14ac:dyDescent="0.2">
      <c r="B33" s="16" t="s">
        <v>98</v>
      </c>
      <c r="C33" s="54">
        <v>8.1099999999999992E-2</v>
      </c>
    </row>
    <row r="34" spans="2:3" ht="15.75" customHeight="1" x14ac:dyDescent="0.2">
      <c r="B34" s="16" t="s">
        <v>99</v>
      </c>
      <c r="C34" s="54">
        <v>0.29429999999776479</v>
      </c>
    </row>
    <row r="35" spans="2:3" ht="15.75" customHeight="1" x14ac:dyDescent="0.2">
      <c r="B35" s="24" t="s">
        <v>30</v>
      </c>
      <c r="C35" s="50">
        <f>SUM(C26:C34)</f>
        <v>0.99999999999776479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0.67668873071670499</v>
      </c>
      <c r="D2" s="55">
        <v>0.67668873071670499</v>
      </c>
      <c r="E2" s="55">
        <v>0.61359661817550704</v>
      </c>
      <c r="F2" s="55">
        <v>0.40554010868072499</v>
      </c>
      <c r="G2" s="55">
        <v>0.38951301574706998</v>
      </c>
    </row>
    <row r="3" spans="1:15" ht="15.75" customHeight="1" x14ac:dyDescent="0.2">
      <c r="B3" s="7" t="s">
        <v>103</v>
      </c>
      <c r="C3" s="55">
        <v>0.20356382429599801</v>
      </c>
      <c r="D3" s="55">
        <v>0.20356382429599801</v>
      </c>
      <c r="E3" s="55">
        <v>0.24092335999011999</v>
      </c>
      <c r="F3" s="55">
        <v>0.287547737360001</v>
      </c>
      <c r="G3" s="55">
        <v>0.32428380846977201</v>
      </c>
    </row>
    <row r="4" spans="1:15" ht="15.75" customHeight="1" x14ac:dyDescent="0.2">
      <c r="B4" s="7" t="s">
        <v>104</v>
      </c>
      <c r="C4" s="56">
        <v>7.4387609958648696E-2</v>
      </c>
      <c r="D4" s="56">
        <v>7.4387609958648696E-2</v>
      </c>
      <c r="E4" s="56">
        <v>0.10352536290884</v>
      </c>
      <c r="F4" s="56">
        <v>0.20645846426487</v>
      </c>
      <c r="G4" s="56">
        <v>0.19741770625114399</v>
      </c>
    </row>
    <row r="5" spans="1:15" ht="15.75" customHeight="1" x14ac:dyDescent="0.2">
      <c r="B5" s="7" t="s">
        <v>105</v>
      </c>
      <c r="C5" s="56">
        <v>4.5359820127487203E-2</v>
      </c>
      <c r="D5" s="56">
        <v>4.5359820127487203E-2</v>
      </c>
      <c r="E5" s="56">
        <v>4.1954673826694502E-2</v>
      </c>
      <c r="F5" s="56">
        <v>0.100453704595566</v>
      </c>
      <c r="G5" s="56">
        <v>8.8785491883754689E-2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0.87231135368347201</v>
      </c>
      <c r="D8" s="55">
        <v>0.87231135368347201</v>
      </c>
      <c r="E8" s="55">
        <v>0.78958630561828602</v>
      </c>
      <c r="F8" s="55">
        <v>0.80395549535751298</v>
      </c>
      <c r="G8" s="55">
        <v>0.82567292451858509</v>
      </c>
    </row>
    <row r="9" spans="1:15" ht="15.75" customHeight="1" x14ac:dyDescent="0.2">
      <c r="B9" s="7" t="s">
        <v>108</v>
      </c>
      <c r="C9" s="55">
        <v>8.696790784597401E-2</v>
      </c>
      <c r="D9" s="55">
        <v>8.696790784597401E-2</v>
      </c>
      <c r="E9" s="55">
        <v>0.14302453398704501</v>
      </c>
      <c r="F9" s="55">
        <v>0.143286928534508</v>
      </c>
      <c r="G9" s="55">
        <v>0.14026932418346399</v>
      </c>
    </row>
    <row r="10" spans="1:15" ht="15.75" customHeight="1" x14ac:dyDescent="0.2">
      <c r="B10" s="7" t="s">
        <v>109</v>
      </c>
      <c r="C10" s="56">
        <v>2.4890376254916202E-2</v>
      </c>
      <c r="D10" s="56">
        <v>2.4890376254916202E-2</v>
      </c>
      <c r="E10" s="56">
        <v>4.9017608165741001E-2</v>
      </c>
      <c r="F10" s="56">
        <v>3.8880832493305199E-2</v>
      </c>
      <c r="G10" s="56">
        <v>2.7814617380499802E-2</v>
      </c>
    </row>
    <row r="11" spans="1:15" ht="15.75" customHeight="1" x14ac:dyDescent="0.2">
      <c r="B11" s="7" t="s">
        <v>110</v>
      </c>
      <c r="C11" s="56">
        <v>1.5830382704734799E-2</v>
      </c>
      <c r="D11" s="56">
        <v>1.5830382704734799E-2</v>
      </c>
      <c r="E11" s="56">
        <v>1.8371544778347002E-2</v>
      </c>
      <c r="F11" s="56">
        <v>1.38767585158348E-2</v>
      </c>
      <c r="G11" s="56">
        <v>6.2431506812572002E-3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0.47979364849999989</v>
      </c>
      <c r="D14" s="57">
        <v>0.49362246556400002</v>
      </c>
      <c r="E14" s="57">
        <v>0.49362246556400002</v>
      </c>
      <c r="F14" s="57">
        <v>0.38918518062500002</v>
      </c>
      <c r="G14" s="57">
        <v>0.38918518062500002</v>
      </c>
      <c r="H14" s="58">
        <v>0.38200000000000001</v>
      </c>
      <c r="I14" s="58">
        <v>0.38200000000000001</v>
      </c>
      <c r="J14" s="58">
        <v>0.38200000000000001</v>
      </c>
      <c r="K14" s="58">
        <v>0.38200000000000001</v>
      </c>
      <c r="L14" s="58">
        <v>0.317924235798</v>
      </c>
      <c r="M14" s="58">
        <v>0.240100790871</v>
      </c>
      <c r="N14" s="58">
        <v>0.222011039194</v>
      </c>
      <c r="O14" s="58">
        <v>0.22779070202000001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0.14648899148587105</v>
      </c>
      <c r="D15" s="55">
        <f t="shared" si="0"/>
        <v>0.15071115964395576</v>
      </c>
      <c r="E15" s="55">
        <f t="shared" si="0"/>
        <v>0.15071115964395576</v>
      </c>
      <c r="F15" s="55">
        <f t="shared" si="0"/>
        <v>0.11882471722841664</v>
      </c>
      <c r="G15" s="55">
        <f t="shared" si="0"/>
        <v>0.11882471722841664</v>
      </c>
      <c r="H15" s="55">
        <f t="shared" si="0"/>
        <v>0.11663096191987785</v>
      </c>
      <c r="I15" s="55">
        <f t="shared" si="0"/>
        <v>0.11663096191987785</v>
      </c>
      <c r="J15" s="55">
        <f t="shared" si="0"/>
        <v>0.11663096191987785</v>
      </c>
      <c r="K15" s="55">
        <f t="shared" si="0"/>
        <v>0.11663096191987785</v>
      </c>
      <c r="L15" s="55">
        <f t="shared" si="0"/>
        <v>9.7067563975818852E-2</v>
      </c>
      <c r="M15" s="55">
        <f t="shared" si="0"/>
        <v>7.3306770149236006E-2</v>
      </c>
      <c r="N15" s="55">
        <f t="shared" si="0"/>
        <v>6.7783667691172569E-2</v>
      </c>
      <c r="O15" s="55">
        <f t="shared" si="0"/>
        <v>6.9548295007845193E-2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0.84110206365585294</v>
      </c>
      <c r="D2" s="56">
        <v>0.58715079999999997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9.1105051338672596E-2</v>
      </c>
      <c r="D3" s="56">
        <v>0.14474000000000001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6.3664086163044004E-2</v>
      </c>
      <c r="D4" s="56">
        <v>0.2635615</v>
      </c>
      <c r="E4" s="56">
        <v>0.98054063320159901</v>
      </c>
      <c r="F4" s="56">
        <v>0.754166960716248</v>
      </c>
      <c r="G4" s="56">
        <v>0</v>
      </c>
    </row>
    <row r="5" spans="1:7" x14ac:dyDescent="0.2">
      <c r="B5" s="98" t="s">
        <v>122</v>
      </c>
      <c r="C5" s="55">
        <v>4.1287988424304001E-3</v>
      </c>
      <c r="D5" s="55">
        <v>4.5476999999999601E-3</v>
      </c>
      <c r="E5" s="55">
        <v>1.9459366798401021E-2</v>
      </c>
      <c r="F5" s="55">
        <v>0.245833039283752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0.14033297088517799</v>
      </c>
      <c r="C2" s="115">
        <v>0.95</v>
      </c>
      <c r="D2" s="116">
        <v>40.879820199899122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42.587828233476408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145.53597653646881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0.73760406945451973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13.605540133497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13.605540133497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13.605540133497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13.605540133497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13.605540133497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13.605540133497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0.5055364</v>
      </c>
      <c r="C16" s="115">
        <v>0.95</v>
      </c>
      <c r="D16" s="116">
        <v>0.34477724433097362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0.27808333333333302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0.3630892</v>
      </c>
      <c r="C18" s="115">
        <v>0.95</v>
      </c>
      <c r="D18" s="116">
        <v>3.4360491508281288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0.3630892</v>
      </c>
      <c r="C19" s="115">
        <v>0.95</v>
      </c>
      <c r="D19" s="116">
        <v>3.4360491508281288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0.61462059999999996</v>
      </c>
      <c r="C21" s="115">
        <v>0.95</v>
      </c>
      <c r="D21" s="116">
        <v>6.5000333405857589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23.252969186930081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4.5021845672301692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0.46956811015201999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7.4970848858356504E-2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19.604300185096712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8.1266991794109289E-2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0.40899999999999997</v>
      </c>
      <c r="C29" s="115">
        <v>0.95</v>
      </c>
      <c r="D29" s="116">
        <v>74.50666362993276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0.72554074158552961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0.69599993724824682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0.70205848689999995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0.625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0.320813271390818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0.246510436992189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4.095195969175438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0.29051115063143901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3.3</v>
      </c>
      <c r="C2" s="18">
        <f>'Baseline year population inputs'!C52</f>
        <v>3.3</v>
      </c>
      <c r="D2" s="18">
        <f>'Baseline year population inputs'!C53</f>
        <v>3.3</v>
      </c>
      <c r="E2" s="18">
        <f>'Baseline year population inputs'!C54</f>
        <v>3.3</v>
      </c>
      <c r="F2" s="18">
        <f>'Baseline year population inputs'!C55</f>
        <v>3.3</v>
      </c>
    </row>
    <row r="3" spans="1:6" ht="15.75" customHeight="1" x14ac:dyDescent="0.2">
      <c r="A3" s="4" t="s">
        <v>204</v>
      </c>
      <c r="B3" s="18">
        <f>frac_mam_1month * 2.6</f>
        <v>6.4714978262782122E-2</v>
      </c>
      <c r="C3" s="18">
        <f>frac_mam_1_5months * 2.6</f>
        <v>6.4714978262782122E-2</v>
      </c>
      <c r="D3" s="18">
        <f>frac_mam_6_11months * 2.6</f>
        <v>0.12744578123092662</v>
      </c>
      <c r="E3" s="18">
        <f>frac_mam_12_23months * 2.6</f>
        <v>0.10109016448259352</v>
      </c>
      <c r="F3" s="18">
        <f>frac_mam_24_59months * 2.6</f>
        <v>7.2318005189299484E-2</v>
      </c>
    </row>
    <row r="4" spans="1:6" ht="15.75" customHeight="1" x14ac:dyDescent="0.2">
      <c r="A4" s="4" t="s">
        <v>205</v>
      </c>
      <c r="B4" s="18">
        <f>frac_sam_1month * 2.6</f>
        <v>4.1158995032310478E-2</v>
      </c>
      <c r="C4" s="18">
        <f>frac_sam_1_5months * 2.6</f>
        <v>4.1158995032310478E-2</v>
      </c>
      <c r="D4" s="18">
        <f>frac_sam_6_11months * 2.6</f>
        <v>4.7766016423702207E-2</v>
      </c>
      <c r="E4" s="18">
        <f>frac_sam_12_23months * 2.6</f>
        <v>3.6079572141170482E-2</v>
      </c>
      <c r="F4" s="18">
        <f>frac_sam_24_59months * 2.6</f>
        <v>1.6232191771268722E-2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0.36099999999999999</v>
      </c>
      <c r="E2" s="65">
        <f>food_insecure</f>
        <v>0.36099999999999999</v>
      </c>
      <c r="F2" s="65">
        <f>food_insecure</f>
        <v>0.36099999999999999</v>
      </c>
      <c r="G2" s="65">
        <f>food_insecure</f>
        <v>0.36099999999999999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0.36099999999999999</v>
      </c>
      <c r="F5" s="65">
        <f>food_insecure</f>
        <v>0.36099999999999999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0.36099999999999999</v>
      </c>
      <c r="F8" s="65">
        <f>food_insecure</f>
        <v>0.36099999999999999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0.36099999999999999</v>
      </c>
      <c r="F9" s="65">
        <f>food_insecure</f>
        <v>0.36099999999999999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0.65700000000000003</v>
      </c>
      <c r="E10" s="65">
        <f>IF(ISBLANK(comm_deliv), frac_children_health_facility,1)</f>
        <v>0.65700000000000003</v>
      </c>
      <c r="F10" s="65">
        <f>IF(ISBLANK(comm_deliv), frac_children_health_facility,1)</f>
        <v>0.65700000000000003</v>
      </c>
      <c r="G10" s="65">
        <f>IF(ISBLANK(comm_deliv), frac_children_health_facility,1)</f>
        <v>0.65700000000000003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0.36099999999999999</v>
      </c>
      <c r="I15" s="65">
        <f>food_insecure</f>
        <v>0.36099999999999999</v>
      </c>
      <c r="J15" s="65">
        <f>food_insecure</f>
        <v>0.36099999999999999</v>
      </c>
      <c r="K15" s="65">
        <f>food_insecure</f>
        <v>0.36099999999999999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0.57600000000000007</v>
      </c>
      <c r="I18" s="65">
        <f>frac_PW_health_facility</f>
        <v>0.57600000000000007</v>
      </c>
      <c r="J18" s="65">
        <f>frac_PW_health_facility</f>
        <v>0.57600000000000007</v>
      </c>
      <c r="K18" s="65">
        <f>frac_PW_health_facility</f>
        <v>0.57600000000000007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0.21</v>
      </c>
      <c r="I19" s="65">
        <f>frac_malaria_risk</f>
        <v>0.21</v>
      </c>
      <c r="J19" s="65">
        <f>frac_malaria_risk</f>
        <v>0.21</v>
      </c>
      <c r="K19" s="65">
        <f>frac_malaria_risk</f>
        <v>0.21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0.224</v>
      </c>
      <c r="M24" s="65">
        <f>famplan_unmet_need</f>
        <v>0.224</v>
      </c>
      <c r="N24" s="65">
        <f>famplan_unmet_need</f>
        <v>0.224</v>
      </c>
      <c r="O24" s="65">
        <f>famplan_unmet_need</f>
        <v>0.224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0.38133714899725202</v>
      </c>
      <c r="M25" s="65">
        <f>(1-food_insecure)*(0.49)+food_insecure*(0.7)</f>
        <v>0.56580999999999992</v>
      </c>
      <c r="N25" s="65">
        <f>(1-food_insecure)*(0.49)+food_insecure*(0.7)</f>
        <v>0.56580999999999992</v>
      </c>
      <c r="O25" s="65">
        <f>(1-food_insecure)*(0.49)+food_insecure*(0.7)</f>
        <v>0.56580999999999992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0.16343020671310801</v>
      </c>
      <c r="M26" s="65">
        <f>(1-food_insecure)*(0.21)+food_insecure*(0.3)</f>
        <v>0.24248999999999998</v>
      </c>
      <c r="N26" s="65">
        <f>(1-food_insecure)*(0.21)+food_insecure*(0.3)</f>
        <v>0.24248999999999998</v>
      </c>
      <c r="O26" s="65">
        <f>(1-food_insecure)*(0.21)+food_insecure*(0.3)</f>
        <v>0.24248999999999998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0.12919943348964003</v>
      </c>
      <c r="M27" s="65">
        <f>(1-food_insecure)*(0.3)</f>
        <v>0.19170000000000001</v>
      </c>
      <c r="N27" s="65">
        <f>(1-food_insecure)*(0.3)</f>
        <v>0.19170000000000001</v>
      </c>
      <c r="O27" s="65">
        <f>(1-food_insecure)*(0.3)</f>
        <v>0.19170000000000001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0.32603321079999997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0.21</v>
      </c>
      <c r="D34" s="65">
        <f t="shared" si="3"/>
        <v>0.21</v>
      </c>
      <c r="E34" s="65">
        <f t="shared" si="3"/>
        <v>0.21</v>
      </c>
      <c r="F34" s="65">
        <f t="shared" si="3"/>
        <v>0.21</v>
      </c>
      <c r="G34" s="65">
        <f t="shared" si="3"/>
        <v>0.21</v>
      </c>
      <c r="H34" s="65">
        <f t="shared" si="3"/>
        <v>0.21</v>
      </c>
      <c r="I34" s="65">
        <f t="shared" si="3"/>
        <v>0.21</v>
      </c>
      <c r="J34" s="65">
        <f t="shared" si="3"/>
        <v>0.21</v>
      </c>
      <c r="K34" s="65">
        <f t="shared" si="3"/>
        <v>0.21</v>
      </c>
      <c r="L34" s="65">
        <f t="shared" si="3"/>
        <v>0.21</v>
      </c>
      <c r="M34" s="65">
        <f t="shared" si="3"/>
        <v>0.21</v>
      </c>
      <c r="N34" s="65">
        <f t="shared" si="3"/>
        <v>0.21</v>
      </c>
      <c r="O34" s="65">
        <f t="shared" si="3"/>
        <v>0.21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2022-02-01T08:54:34Z</dcterms:modified>
</cp:coreProperties>
</file>