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63362E41-C343-4575-BD63-BE102D3C5513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8" i="2"/>
  <c r="A33" i="2"/>
  <c r="A30" i="2"/>
  <c r="A27" i="2"/>
  <c r="A26" i="2"/>
  <c r="A25" i="2"/>
  <c r="A19" i="2"/>
  <c r="A17" i="2"/>
  <c r="A15" i="2"/>
  <c r="A14" i="2"/>
  <c r="H11" i="2"/>
  <c r="G11" i="2"/>
  <c r="H10" i="2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H3" i="2"/>
  <c r="G3" i="2"/>
  <c r="H2" i="2"/>
  <c r="G2" i="2"/>
  <c r="A2" i="2"/>
  <c r="A32" i="2" s="1"/>
  <c r="C33" i="1"/>
  <c r="C20" i="1"/>
  <c r="I8" i="2" l="1"/>
  <c r="A18" i="2"/>
  <c r="A31" i="2"/>
  <c r="A39" i="2"/>
  <c r="I4" i="2"/>
  <c r="I2" i="2"/>
  <c r="I10" i="2"/>
  <c r="A22" i="2"/>
  <c r="A34" i="2"/>
  <c r="I6" i="2"/>
  <c r="I3" i="2"/>
  <c r="I7" i="2"/>
  <c r="I11" i="2"/>
  <c r="A23" i="2"/>
  <c r="A35" i="2"/>
  <c r="A40" i="2"/>
  <c r="D58" i="20"/>
  <c r="A12" i="2"/>
  <c r="A20" i="2"/>
  <c r="A28" i="2"/>
  <c r="A36" i="2"/>
  <c r="A13" i="2"/>
  <c r="A21" i="2"/>
  <c r="A29" i="2"/>
  <c r="A37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<sst xmlns="http://schemas.openxmlformats.org/spreadsheetml/2006/main" count="2092" uniqueCount="341">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</sst>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537419.3125</v>
      </c>
    </row>
    <row r="8" spans="1:3" ht="15" customHeight="1" x14ac:dyDescent="0.2">
      <c r="B8" s="7" t="s">
        <v>8</v>
      </c>
      <c r="C8" s="46">
        <v>0.27400000000000002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0.64993591308593812</v>
      </c>
    </row>
    <row r="11" spans="1:3" ht="15" customHeight="1" x14ac:dyDescent="0.2">
      <c r="B11" s="7" t="s">
        <v>11</v>
      </c>
      <c r="C11" s="46">
        <v>0.62</v>
      </c>
    </row>
    <row r="12" spans="1:3" ht="15" customHeight="1" x14ac:dyDescent="0.2">
      <c r="B12" s="7" t="s">
        <v>12</v>
      </c>
      <c r="C12" s="46">
        <v>0.72</v>
      </c>
    </row>
    <row r="13" spans="1:3" ht="15" customHeight="1" x14ac:dyDescent="0.2">
      <c r="B13" s="7" t="s">
        <v>13</v>
      </c>
      <c r="C13" s="46">
        <v>0.36399999999999999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3.5799999999999998E-2</v>
      </c>
    </row>
    <row r="24" spans="1:3" ht="15" customHeight="1" x14ac:dyDescent="0.2">
      <c r="B24" s="12" t="s">
        <v>22</v>
      </c>
      <c r="C24" s="47">
        <v>0.50009999999999999</v>
      </c>
    </row>
    <row r="25" spans="1:3" ht="15" customHeight="1" x14ac:dyDescent="0.2">
      <c r="B25" s="12" t="s">
        <v>23</v>
      </c>
      <c r="C25" s="47">
        <v>0.41830000000000001</v>
      </c>
    </row>
    <row r="26" spans="1:3" ht="15" customHeight="1" x14ac:dyDescent="0.2">
      <c r="B26" s="12" t="s">
        <v>24</v>
      </c>
      <c r="C26" s="47">
        <v>4.58E-2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4.1519983789687398</v>
      </c>
    </row>
    <row r="38" spans="1:5" ht="15" customHeight="1" x14ac:dyDescent="0.2">
      <c r="B38" s="28" t="s">
        <v>34</v>
      </c>
      <c r="C38" s="117">
        <v>6.1646907738214702</v>
      </c>
      <c r="D38" s="9"/>
      <c r="E38" s="10"/>
    </row>
    <row r="39" spans="1:5" ht="15" customHeight="1" x14ac:dyDescent="0.2">
      <c r="B39" s="28" t="s">
        <v>35</v>
      </c>
      <c r="C39" s="117">
        <v>7.2091319367048596</v>
      </c>
      <c r="D39" s="9"/>
      <c r="E39" s="9"/>
    </row>
    <row r="40" spans="1:5" ht="15" customHeight="1" x14ac:dyDescent="0.2">
      <c r="B40" s="28" t="s">
        <v>36</v>
      </c>
      <c r="C40" s="117">
        <v>29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6.3355821780000001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1.74939E-2</v>
      </c>
      <c r="D45" s="9"/>
    </row>
    <row r="46" spans="1:5" ht="15.75" customHeight="1" x14ac:dyDescent="0.2">
      <c r="B46" s="28" t="s">
        <v>41</v>
      </c>
      <c r="C46" s="47">
        <v>6.1243899999999997E-2</v>
      </c>
      <c r="D46" s="9"/>
    </row>
    <row r="47" spans="1:5" ht="15.75" customHeight="1" x14ac:dyDescent="0.2">
      <c r="B47" s="28" t="s">
        <v>42</v>
      </c>
      <c r="C47" s="47">
        <v>0.1088141</v>
      </c>
      <c r="D47" s="9"/>
      <c r="E47" s="10"/>
    </row>
    <row r="48" spans="1:5" ht="15" customHeight="1" x14ac:dyDescent="0.2">
      <c r="B48" s="28" t="s">
        <v>43</v>
      </c>
      <c r="C48" s="48">
        <v>0.81244810000000001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2.9</v>
      </c>
      <c r="D51" s="9"/>
    </row>
    <row r="52" spans="1:4" ht="15" customHeight="1" x14ac:dyDescent="0.2">
      <c r="B52" s="28" t="s">
        <v>46</v>
      </c>
      <c r="C52" s="51">
        <v>2.9</v>
      </c>
    </row>
    <row r="53" spans="1:4" ht="15.75" customHeight="1" x14ac:dyDescent="0.2">
      <c r="B53" s="28" t="s">
        <v>47</v>
      </c>
      <c r="C53" s="51">
        <v>2.9</v>
      </c>
    </row>
    <row r="54" spans="1:4" ht="15.75" customHeight="1" x14ac:dyDescent="0.2">
      <c r="B54" s="28" t="s">
        <v>48</v>
      </c>
      <c r="C54" s="51">
        <v>2.9</v>
      </c>
    </row>
    <row r="55" spans="1:4" ht="15.75" customHeight="1" x14ac:dyDescent="0.2">
      <c r="B55" s="28" t="s">
        <v>49</v>
      </c>
      <c r="C55" s="51">
        <v>2.9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2.059386973180076E-2</v>
      </c>
    </row>
    <row r="59" spans="1:4" ht="15.75" customHeight="1" x14ac:dyDescent="0.2">
      <c r="B59" s="28" t="s">
        <v>52</v>
      </c>
      <c r="C59" s="46">
        <v>0.54901529136625205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9.2394466000000008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</v>
      </c>
      <c r="C2" s="115">
        <v>0.95</v>
      </c>
      <c r="D2" s="116">
        <v>84.265913517575598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40.468189781356223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825.72943905266402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2.910507748141272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13.600489225152121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13.600489225152121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13.600489225152121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13.600489225152121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13.600489225152121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13.600489225152121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1.307255025047471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</v>
      </c>
      <c r="C18" s="115">
        <v>0.95</v>
      </c>
      <c r="D18" s="116">
        <v>18.912221099022862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</v>
      </c>
      <c r="C19" s="115">
        <v>0.95</v>
      </c>
      <c r="D19" s="116">
        <v>18.912221099022862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</v>
      </c>
      <c r="C21" s="115">
        <v>0.95</v>
      </c>
      <c r="D21" s="116">
        <v>36.461053003308884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23.778563587053029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4.6470312755738146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19.16115761564345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173.52890625098581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2.636409199155751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2.8673817503679651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0.86933729215686195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4.8852293917660123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0.98476639168253099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2.9</v>
      </c>
      <c r="C2" s="18">
        <f>'Baseline year population inputs'!C52</f>
        <v>2.9</v>
      </c>
      <c r="D2" s="18">
        <f>'Baseline year population inputs'!C53</f>
        <v>2.9</v>
      </c>
      <c r="E2" s="18">
        <f>'Baseline year population inputs'!C54</f>
        <v>2.9</v>
      </c>
      <c r="F2" s="18">
        <f>'Baseline year population inputs'!C55</f>
        <v>2.9</v>
      </c>
    </row>
    <row r="3" spans="1:6" ht="15.75" customHeight="1" x14ac:dyDescent="0.2">
      <c r="A3" s="4" t="s">
        <v>204</v>
      </c>
      <c r="B3" s="18">
        <f>frac_mam_1month * 2.6</f>
        <v>0.14978506195867083</v>
      </c>
      <c r="C3" s="18">
        <f>frac_mam_1_5months * 2.6</f>
        <v>0.14978506195867083</v>
      </c>
      <c r="D3" s="18">
        <f>frac_mam_6_11months * 2.6</f>
        <v>0.13060701590430701</v>
      </c>
      <c r="E3" s="18">
        <f>frac_mam_12_23months * 2.6</f>
        <v>0.10524530015347219</v>
      </c>
      <c r="F3" s="18">
        <f>frac_mam_24_59months * 2.6</f>
        <v>8.8959711246772599E-2</v>
      </c>
    </row>
    <row r="4" spans="1:6" ht="15.75" customHeight="1" x14ac:dyDescent="0.2">
      <c r="A4" s="4" t="s">
        <v>205</v>
      </c>
      <c r="B4" s="18">
        <f>frac_sam_1month * 2.6</f>
        <v>0.12965102682629215</v>
      </c>
      <c r="C4" s="18">
        <f>frac_sam_1_5months * 2.6</f>
        <v>0.12965102682629215</v>
      </c>
      <c r="D4" s="18">
        <f>frac_sam_6_11months * 2.6</f>
        <v>8.5604942196751119E-2</v>
      </c>
      <c r="E4" s="18">
        <f>frac_sam_12_23months * 2.6</f>
        <v>6.2052597301763122E-2</v>
      </c>
      <c r="F4" s="18">
        <f>frac_sam_24_59months * 2.6</f>
        <v>5.0547883829519705E-2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0.27400000000000002</v>
      </c>
      <c r="E2" s="65">
        <f>food_insecure</f>
        <v>0.27400000000000002</v>
      </c>
      <c r="F2" s="65">
        <f>food_insecure</f>
        <v>0.27400000000000002</v>
      </c>
      <c r="G2" s="65">
        <f>food_insecure</f>
        <v>0.27400000000000002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0.27400000000000002</v>
      </c>
      <c r="F5" s="65">
        <f>food_insecure</f>
        <v>0.27400000000000002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0.27400000000000002</v>
      </c>
      <c r="F8" s="65">
        <f>food_insecure</f>
        <v>0.27400000000000002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0.27400000000000002</v>
      </c>
      <c r="F9" s="65">
        <f>food_insecure</f>
        <v>0.27400000000000002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0.27400000000000002</v>
      </c>
      <c r="I15" s="65">
        <f>food_insecure</f>
        <v>0.27400000000000002</v>
      </c>
      <c r="J15" s="65">
        <f>food_insecure</f>
        <v>0.27400000000000002</v>
      </c>
      <c r="K15" s="65">
        <f>food_insecure</f>
        <v>0.27400000000000002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0.36399999999999999</v>
      </c>
      <c r="M24" s="65">
        <f>famplan_unmet_need</f>
        <v>0.36399999999999999</v>
      </c>
      <c r="N24" s="65">
        <f>famplan_unmet_need</f>
        <v>0.36399999999999999</v>
      </c>
      <c r="O24" s="65">
        <f>famplan_unmet_need</f>
        <v>0.36399999999999999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0.19167409014892545</v>
      </c>
      <c r="M25" s="65">
        <f>(1-food_insecure)*(0.49)+food_insecure*(0.7)</f>
        <v>0.54754000000000003</v>
      </c>
      <c r="N25" s="65">
        <f>(1-food_insecure)*(0.49)+food_insecure*(0.7)</f>
        <v>0.54754000000000003</v>
      </c>
      <c r="O25" s="65">
        <f>(1-food_insecure)*(0.49)+food_insecure*(0.7)</f>
        <v>0.54754000000000003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8.2146038635253757E-2</v>
      </c>
      <c r="M26" s="65">
        <f>(1-food_insecure)*(0.21)+food_insecure*(0.3)</f>
        <v>0.23465999999999998</v>
      </c>
      <c r="N26" s="65">
        <f>(1-food_insecure)*(0.21)+food_insecure*(0.3)</f>
        <v>0.23465999999999998</v>
      </c>
      <c r="O26" s="65">
        <f>(1-food_insecure)*(0.21)+food_insecure*(0.3)</f>
        <v>0.23465999999999998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7.6243958129882675E-2</v>
      </c>
      <c r="M27" s="65">
        <f>(1-food_insecure)*(0.3)</f>
        <v>0.21779999999999999</v>
      </c>
      <c r="N27" s="65">
        <f>(1-food_insecure)*(0.3)</f>
        <v>0.21779999999999999</v>
      </c>
      <c r="O27" s="65">
        <f>(1-food_insecure)*(0.3)</f>
        <v>0.21779999999999999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0.64993591308593812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90611.926999999996</v>
      </c>
      <c r="C2" s="53">
        <v>232000</v>
      </c>
      <c r="D2" s="53">
        <v>553000</v>
      </c>
      <c r="E2" s="53">
        <v>532000</v>
      </c>
      <c r="F2" s="53">
        <v>359000</v>
      </c>
      <c r="G2" s="14">
        <f t="shared" ref="G2:G11" si="0">C2+D2+E2+F2</f>
        <v>1676000</v>
      </c>
      <c r="H2" s="14">
        <f t="shared" ref="H2:H11" si="1">(B2 + stillbirth*B2/(1000-stillbirth))/(1-abortion)</f>
        <v>95586.652648530246</v>
      </c>
      <c r="I2" s="14">
        <f t="shared" ref="I2:I11" si="2">G2-H2</f>
        <v>1580413.3473514698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88289.5</v>
      </c>
      <c r="C3" s="53">
        <v>215000</v>
      </c>
      <c r="D3" s="53">
        <v>530000</v>
      </c>
      <c r="E3" s="53">
        <v>533000</v>
      </c>
      <c r="F3" s="53">
        <v>369000</v>
      </c>
      <c r="G3" s="14">
        <f t="shared" si="0"/>
        <v>1647000</v>
      </c>
      <c r="H3" s="14">
        <f t="shared" si="1"/>
        <v>93136.721052322537</v>
      </c>
      <c r="I3" s="14">
        <f t="shared" si="2"/>
        <v>1553863.2789476775</v>
      </c>
    </row>
    <row r="4" spans="1:9" ht="15.75" customHeight="1" x14ac:dyDescent="0.2">
      <c r="A4" s="7">
        <f t="shared" si="3"/>
        <v>2023</v>
      </c>
      <c r="B4" s="52">
        <v>85848.634999999995</v>
      </c>
      <c r="C4" s="53">
        <v>197000</v>
      </c>
      <c r="D4" s="53">
        <v>504000</v>
      </c>
      <c r="E4" s="53">
        <v>530000</v>
      </c>
      <c r="F4" s="53">
        <v>378000</v>
      </c>
      <c r="G4" s="14">
        <f t="shared" si="0"/>
        <v>1609000</v>
      </c>
      <c r="H4" s="14">
        <f t="shared" si="1"/>
        <v>90561.849038873857</v>
      </c>
      <c r="I4" s="14">
        <f t="shared" si="2"/>
        <v>1518438.1509611262</v>
      </c>
    </row>
    <row r="5" spans="1:9" ht="15.75" customHeight="1" x14ac:dyDescent="0.2">
      <c r="A5" s="7">
        <f t="shared" si="3"/>
        <v>2024</v>
      </c>
      <c r="B5" s="52">
        <v>83426.78</v>
      </c>
      <c r="C5" s="53">
        <v>182000</v>
      </c>
      <c r="D5" s="53">
        <v>476000</v>
      </c>
      <c r="E5" s="53">
        <v>526000</v>
      </c>
      <c r="F5" s="53">
        <v>390000</v>
      </c>
      <c r="G5" s="14">
        <f t="shared" si="0"/>
        <v>1574000</v>
      </c>
      <c r="H5" s="14">
        <f t="shared" si="1"/>
        <v>88007.030701878262</v>
      </c>
      <c r="I5" s="14">
        <f t="shared" si="2"/>
        <v>1485992.9692981218</v>
      </c>
    </row>
    <row r="6" spans="1:9" ht="15.75" customHeight="1" x14ac:dyDescent="0.2">
      <c r="A6" s="7">
        <f t="shared" si="3"/>
        <v>2025</v>
      </c>
      <c r="B6" s="52">
        <v>81169.274000000005</v>
      </c>
      <c r="C6" s="53">
        <v>169000</v>
      </c>
      <c r="D6" s="53">
        <v>448000</v>
      </c>
      <c r="E6" s="53">
        <v>518000</v>
      </c>
      <c r="F6" s="53">
        <v>400000</v>
      </c>
      <c r="G6" s="14">
        <f t="shared" si="0"/>
        <v>1535000</v>
      </c>
      <c r="H6" s="14">
        <f t="shared" si="1"/>
        <v>85625.584362325491</v>
      </c>
      <c r="I6" s="14">
        <f t="shared" si="2"/>
        <v>1449374.4156376745</v>
      </c>
    </row>
    <row r="7" spans="1:9" ht="15.75" customHeight="1" x14ac:dyDescent="0.2">
      <c r="A7" s="7">
        <f t="shared" si="3"/>
        <v>2026</v>
      </c>
      <c r="B7" s="52">
        <v>78058.998000000007</v>
      </c>
      <c r="C7" s="53">
        <v>161000</v>
      </c>
      <c r="D7" s="53">
        <v>423000</v>
      </c>
      <c r="E7" s="53">
        <v>509000</v>
      </c>
      <c r="F7" s="53">
        <v>410000</v>
      </c>
      <c r="G7" s="14">
        <f t="shared" si="0"/>
        <v>1503000</v>
      </c>
      <c r="H7" s="14">
        <f t="shared" si="1"/>
        <v>82344.549718254202</v>
      </c>
      <c r="I7" s="14">
        <f t="shared" si="2"/>
        <v>1420655.4502817458</v>
      </c>
    </row>
    <row r="8" spans="1:9" ht="15.75" customHeight="1" x14ac:dyDescent="0.2">
      <c r="A8" s="7">
        <f t="shared" si="3"/>
        <v>2027</v>
      </c>
      <c r="B8" s="52">
        <v>75180.588199999998</v>
      </c>
      <c r="C8" s="53">
        <v>156000</v>
      </c>
      <c r="D8" s="53">
        <v>398000</v>
      </c>
      <c r="E8" s="53">
        <v>499000</v>
      </c>
      <c r="F8" s="53">
        <v>422000</v>
      </c>
      <c r="G8" s="14">
        <f t="shared" si="0"/>
        <v>1475000</v>
      </c>
      <c r="H8" s="14">
        <f t="shared" si="1"/>
        <v>79308.111063409931</v>
      </c>
      <c r="I8" s="14">
        <f t="shared" si="2"/>
        <v>1395691.8889365902</v>
      </c>
    </row>
    <row r="9" spans="1:9" ht="15.75" customHeight="1" x14ac:dyDescent="0.2">
      <c r="A9" s="7">
        <f t="shared" si="3"/>
        <v>2028</v>
      </c>
      <c r="B9" s="52">
        <v>72519.372800000012</v>
      </c>
      <c r="C9" s="53">
        <v>154000</v>
      </c>
      <c r="D9" s="53">
        <v>374000</v>
      </c>
      <c r="E9" s="53">
        <v>488000</v>
      </c>
      <c r="F9" s="53">
        <v>433000</v>
      </c>
      <c r="G9" s="14">
        <f t="shared" si="0"/>
        <v>1449000</v>
      </c>
      <c r="H9" s="14">
        <f t="shared" si="1"/>
        <v>76500.791094784625</v>
      </c>
      <c r="I9" s="14">
        <f t="shared" si="2"/>
        <v>1372499.2089052154</v>
      </c>
    </row>
    <row r="10" spans="1:9" ht="15.75" customHeight="1" x14ac:dyDescent="0.2">
      <c r="A10" s="7">
        <f t="shared" si="3"/>
        <v>2029</v>
      </c>
      <c r="B10" s="52">
        <v>70021.757400000017</v>
      </c>
      <c r="C10" s="53">
        <v>152000</v>
      </c>
      <c r="D10" s="53">
        <v>351000</v>
      </c>
      <c r="E10" s="53">
        <v>476000</v>
      </c>
      <c r="F10" s="53">
        <v>443000</v>
      </c>
      <c r="G10" s="14">
        <f t="shared" si="0"/>
        <v>1422000</v>
      </c>
      <c r="H10" s="14">
        <f t="shared" si="1"/>
        <v>73866.053002420478</v>
      </c>
      <c r="I10" s="14">
        <f t="shared" si="2"/>
        <v>1348133.9469975794</v>
      </c>
    </row>
    <row r="11" spans="1:9" ht="15.75" customHeight="1" x14ac:dyDescent="0.2">
      <c r="A11" s="7">
        <f t="shared" si="3"/>
        <v>2030</v>
      </c>
      <c r="B11" s="52">
        <v>67638.661999999997</v>
      </c>
      <c r="C11" s="53">
        <v>149000</v>
      </c>
      <c r="D11" s="53">
        <v>331000</v>
      </c>
      <c r="E11" s="53">
        <v>463000</v>
      </c>
      <c r="F11" s="53">
        <v>453000</v>
      </c>
      <c r="G11" s="14">
        <f t="shared" si="0"/>
        <v>1396000</v>
      </c>
      <c r="H11" s="14">
        <f t="shared" si="1"/>
        <v>71352.122223439117</v>
      </c>
      <c r="I11" s="14">
        <f t="shared" si="2"/>
        <v>1324647.8777765608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6.5611066876615234E-2</v>
      </c>
    </row>
    <row r="5" spans="1:8" ht="15.75" customHeight="1" x14ac:dyDescent="0.2">
      <c r="B5" s="16" t="s">
        <v>70</v>
      </c>
      <c r="C5" s="54">
        <v>2.641013492562843E-2</v>
      </c>
    </row>
    <row r="6" spans="1:8" ht="15.75" customHeight="1" x14ac:dyDescent="0.2">
      <c r="B6" s="16" t="s">
        <v>71</v>
      </c>
      <c r="C6" s="54">
        <v>0.12798221487456141</v>
      </c>
    </row>
    <row r="7" spans="1:8" ht="15.75" customHeight="1" x14ac:dyDescent="0.2">
      <c r="B7" s="16" t="s">
        <v>72</v>
      </c>
      <c r="C7" s="54">
        <v>0.37292150739684299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0.27433312317522701</v>
      </c>
    </row>
    <row r="10" spans="1:8" ht="15.75" customHeight="1" x14ac:dyDescent="0.2">
      <c r="B10" s="16" t="s">
        <v>75</v>
      </c>
      <c r="C10" s="54">
        <v>0.13274195275112499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6.5985976101392105E-2</v>
      </c>
      <c r="D14" s="54">
        <v>6.5985976101392105E-2</v>
      </c>
      <c r="E14" s="54">
        <v>6.5985976101392105E-2</v>
      </c>
      <c r="F14" s="54">
        <v>6.5985976101392105E-2</v>
      </c>
    </row>
    <row r="15" spans="1:8" ht="15.75" customHeight="1" x14ac:dyDescent="0.2">
      <c r="B15" s="16" t="s">
        <v>82</v>
      </c>
      <c r="C15" s="54">
        <v>0.1179005193998874</v>
      </c>
      <c r="D15" s="54">
        <v>0.1179005193998874</v>
      </c>
      <c r="E15" s="54">
        <v>0.1179005193998874</v>
      </c>
      <c r="F15" s="54">
        <v>0.1179005193998874</v>
      </c>
    </row>
    <row r="16" spans="1:8" ht="15.75" customHeight="1" x14ac:dyDescent="0.2">
      <c r="B16" s="16" t="s">
        <v>83</v>
      </c>
      <c r="C16" s="54">
        <v>1.9912310381604601E-2</v>
      </c>
      <c r="D16" s="54">
        <v>1.9912310381604601E-2</v>
      </c>
      <c r="E16" s="54">
        <v>1.9912310381604601E-2</v>
      </c>
      <c r="F16" s="54">
        <v>1.9912310381604601E-2</v>
      </c>
    </row>
    <row r="17" spans="1:8" ht="15.75" customHeight="1" x14ac:dyDescent="0.2">
      <c r="B17" s="16" t="s">
        <v>84</v>
      </c>
      <c r="C17" s="54">
        <v>3.9807389332804791E-3</v>
      </c>
      <c r="D17" s="54">
        <v>3.9807389332804791E-3</v>
      </c>
      <c r="E17" s="54">
        <v>3.9807389332804791E-3</v>
      </c>
      <c r="F17" s="54">
        <v>3.9807389332804791E-3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2.7489269187196751E-2</v>
      </c>
      <c r="D19" s="54">
        <v>2.7489269187196751E-2</v>
      </c>
      <c r="E19" s="54">
        <v>2.7489269187196751E-2</v>
      </c>
      <c r="F19" s="54">
        <v>2.7489269187196751E-2</v>
      </c>
    </row>
    <row r="20" spans="1:8" ht="15.75" customHeight="1" x14ac:dyDescent="0.2">
      <c r="B20" s="16" t="s">
        <v>87</v>
      </c>
      <c r="C20" s="54">
        <v>6.5090770337509866E-3</v>
      </c>
      <c r="D20" s="54">
        <v>6.5090770337509866E-3</v>
      </c>
      <c r="E20" s="54">
        <v>6.5090770337509866E-3</v>
      </c>
      <c r="F20" s="54">
        <v>6.5090770337509866E-3</v>
      </c>
    </row>
    <row r="21" spans="1:8" ht="15.75" customHeight="1" x14ac:dyDescent="0.2">
      <c r="B21" s="16" t="s">
        <v>88</v>
      </c>
      <c r="C21" s="54">
        <v>0.16836236471236191</v>
      </c>
      <c r="D21" s="54">
        <v>0.16836236471236191</v>
      </c>
      <c r="E21" s="54">
        <v>0.16836236471236191</v>
      </c>
      <c r="F21" s="54">
        <v>0.16836236471236191</v>
      </c>
    </row>
    <row r="22" spans="1:8" ht="15.75" customHeight="1" x14ac:dyDescent="0.2">
      <c r="B22" s="16" t="s">
        <v>89</v>
      </c>
      <c r="C22" s="54">
        <v>0.58985974425052579</v>
      </c>
      <c r="D22" s="54">
        <v>0.58985974425052579</v>
      </c>
      <c r="E22" s="54">
        <v>0.58985974425052579</v>
      </c>
      <c r="F22" s="54">
        <v>0.58985974425052579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4.53E-2</v>
      </c>
    </row>
    <row r="27" spans="1:8" ht="15.75" customHeight="1" x14ac:dyDescent="0.2">
      <c r="B27" s="16" t="s">
        <v>92</v>
      </c>
      <c r="C27" s="54">
        <v>5.45E-2</v>
      </c>
    </row>
    <row r="28" spans="1:8" ht="15.75" customHeight="1" x14ac:dyDescent="0.2">
      <c r="B28" s="16" t="s">
        <v>93</v>
      </c>
      <c r="C28" s="54">
        <v>9.849999999999999E-2</v>
      </c>
    </row>
    <row r="29" spans="1:8" ht="15.75" customHeight="1" x14ac:dyDescent="0.2">
      <c r="B29" s="16" t="s">
        <v>94</v>
      </c>
      <c r="C29" s="54">
        <v>0.115</v>
      </c>
    </row>
    <row r="30" spans="1:8" ht="15.75" customHeight="1" x14ac:dyDescent="0.2">
      <c r="B30" s="16" t="s">
        <v>95</v>
      </c>
      <c r="C30" s="54">
        <v>5.0799999999999998E-2</v>
      </c>
    </row>
    <row r="31" spans="1:8" ht="15.75" customHeight="1" x14ac:dyDescent="0.2">
      <c r="B31" s="16" t="s">
        <v>96</v>
      </c>
      <c r="C31" s="54">
        <v>3.6600000000000001E-2</v>
      </c>
    </row>
    <row r="32" spans="1:8" ht="15.75" customHeight="1" x14ac:dyDescent="0.2">
      <c r="B32" s="16" t="s">
        <v>97</v>
      </c>
      <c r="C32" s="54">
        <v>0.18179999999999999</v>
      </c>
    </row>
    <row r="33" spans="2:3" ht="15.75" customHeight="1" x14ac:dyDescent="0.2">
      <c r="B33" s="16" t="s">
        <v>98</v>
      </c>
      <c r="C33" s="54">
        <v>0.15540000000000001</v>
      </c>
    </row>
    <row r="34" spans="2:3" ht="15.75" customHeight="1" x14ac:dyDescent="0.2">
      <c r="B34" s="16" t="s">
        <v>99</v>
      </c>
      <c r="C34" s="54">
        <v>0.26210000000447042</v>
      </c>
    </row>
    <row r="35" spans="2:3" ht="15.75" customHeight="1" x14ac:dyDescent="0.2">
      <c r="B35" s="24" t="s">
        <v>30</v>
      </c>
      <c r="C35" s="50">
        <f>SUM(C26:C34)</f>
        <v>1.0000000000044704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0.68533999303021897</v>
      </c>
      <c r="D2" s="55">
        <v>0.68533999303021897</v>
      </c>
      <c r="E2" s="55">
        <v>0.69353282080603906</v>
      </c>
      <c r="F2" s="55">
        <v>0.57175777390302196</v>
      </c>
      <c r="G2" s="55">
        <v>0.54770349690665199</v>
      </c>
    </row>
    <row r="3" spans="1:15" ht="15.75" customHeight="1" x14ac:dyDescent="0.2">
      <c r="B3" s="7" t="s">
        <v>103</v>
      </c>
      <c r="C3" s="55">
        <v>0.16273562901472199</v>
      </c>
      <c r="D3" s="55">
        <v>0.16273562901472199</v>
      </c>
      <c r="E3" s="55">
        <v>0.16617354582694999</v>
      </c>
      <c r="F3" s="55">
        <v>0.218486813092164</v>
      </c>
      <c r="G3" s="55">
        <v>0.24553511346915</v>
      </c>
    </row>
    <row r="4" spans="1:15" ht="15.75" customHeight="1" x14ac:dyDescent="0.2">
      <c r="B4" s="7" t="s">
        <v>104</v>
      </c>
      <c r="C4" s="56">
        <v>8.1864543355444006E-2</v>
      </c>
      <c r="D4" s="56">
        <v>8.1864543355444006E-2</v>
      </c>
      <c r="E4" s="56">
        <v>7.8992135379952894E-2</v>
      </c>
      <c r="F4" s="56">
        <v>0.116542775758953</v>
      </c>
      <c r="G4" s="56">
        <v>0.120554210605941</v>
      </c>
    </row>
    <row r="5" spans="1:15" ht="15.75" customHeight="1" x14ac:dyDescent="0.2">
      <c r="B5" s="7" t="s">
        <v>105</v>
      </c>
      <c r="C5" s="56">
        <v>7.0059839812214503E-2</v>
      </c>
      <c r="D5" s="56">
        <v>7.0059839812214503E-2</v>
      </c>
      <c r="E5" s="56">
        <v>6.1301495414711603E-2</v>
      </c>
      <c r="F5" s="56">
        <v>9.3212638397386402E-2</v>
      </c>
      <c r="G5" s="56">
        <v>8.6207179546152798E-2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0.76366389153574799</v>
      </c>
      <c r="D8" s="55">
        <v>0.76366389153574799</v>
      </c>
      <c r="E8" s="55">
        <v>0.79549170164718608</v>
      </c>
      <c r="F8" s="55">
        <v>0.83717451345508398</v>
      </c>
      <c r="G8" s="55">
        <v>0.84584070059791205</v>
      </c>
    </row>
    <row r="9" spans="1:15" ht="15.75" customHeight="1" x14ac:dyDescent="0.2">
      <c r="B9" s="7" t="s">
        <v>108</v>
      </c>
      <c r="C9" s="55">
        <v>0.128860688727366</v>
      </c>
      <c r="D9" s="55">
        <v>0.128860688727366</v>
      </c>
      <c r="E9" s="55">
        <v>0.121349845965794</v>
      </c>
      <c r="F9" s="55">
        <v>9.8480143714409801E-2</v>
      </c>
      <c r="G9" s="55">
        <v>0.100502519097945</v>
      </c>
    </row>
    <row r="10" spans="1:15" ht="15.75" customHeight="1" x14ac:dyDescent="0.2">
      <c r="B10" s="7" t="s">
        <v>109</v>
      </c>
      <c r="C10" s="56">
        <v>5.7609639214873401E-2</v>
      </c>
      <c r="D10" s="56">
        <v>5.7609639214873401E-2</v>
      </c>
      <c r="E10" s="56">
        <v>5.0233467655502698E-2</v>
      </c>
      <c r="F10" s="56">
        <v>4.0478961597489302E-2</v>
      </c>
      <c r="G10" s="56">
        <v>3.4215273556451001E-2</v>
      </c>
    </row>
    <row r="11" spans="1:15" ht="15.75" customHeight="1" x14ac:dyDescent="0.2">
      <c r="B11" s="7" t="s">
        <v>110</v>
      </c>
      <c r="C11" s="56">
        <v>4.9865779548573901E-2</v>
      </c>
      <c r="D11" s="56">
        <v>4.9865779548573901E-2</v>
      </c>
      <c r="E11" s="56">
        <v>3.2924977767981201E-2</v>
      </c>
      <c r="F11" s="56">
        <v>2.3866383577601201E-2</v>
      </c>
      <c r="G11" s="56">
        <v>1.94414937805845E-2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0.27132991649999999</v>
      </c>
      <c r="D14" s="57">
        <v>0.26430615274399999</v>
      </c>
      <c r="E14" s="57">
        <v>0.26430615274399999</v>
      </c>
      <c r="F14" s="57">
        <v>0.223280819125</v>
      </c>
      <c r="G14" s="57">
        <v>0.223280819125</v>
      </c>
      <c r="H14" s="58">
        <v>0.35199999999999998</v>
      </c>
      <c r="I14" s="58">
        <v>0.35199999999999998</v>
      </c>
      <c r="J14" s="58">
        <v>0.35199999999999998</v>
      </c>
      <c r="K14" s="58">
        <v>0.35199999999999998</v>
      </c>
      <c r="L14" s="58">
        <v>0.103870080546</v>
      </c>
      <c r="M14" s="58">
        <v>0.18962504852199999</v>
      </c>
      <c r="N14" s="58">
        <v>0.171151942168</v>
      </c>
      <c r="O14" s="58">
        <v>0.1797358856115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0.14896427316362834</v>
      </c>
      <c r="D15" s="55">
        <f t="shared" si="0"/>
        <v>0.14510811945864027</v>
      </c>
      <c r="E15" s="55">
        <f t="shared" si="0"/>
        <v>0.14510811945864027</v>
      </c>
      <c r="F15" s="55">
        <f t="shared" si="0"/>
        <v>0.1225845839684073</v>
      </c>
      <c r="G15" s="55">
        <f t="shared" si="0"/>
        <v>0.1225845839684073</v>
      </c>
      <c r="H15" s="55">
        <f t="shared" si="0"/>
        <v>0.1932533825609207</v>
      </c>
      <c r="I15" s="55">
        <f t="shared" si="0"/>
        <v>0.1932533825609207</v>
      </c>
      <c r="J15" s="55">
        <f t="shared" si="0"/>
        <v>0.1932533825609207</v>
      </c>
      <c r="K15" s="55">
        <f t="shared" si="0"/>
        <v>0.1932533825609207</v>
      </c>
      <c r="L15" s="55">
        <f t="shared" si="0"/>
        <v>5.7026262535198255E-2</v>
      </c>
      <c r="M15" s="55">
        <f t="shared" si="0"/>
        <v>0.10410705126464551</v>
      </c>
      <c r="N15" s="55">
        <f t="shared" si="0"/>
        <v>9.3965033397264447E-2</v>
      </c>
      <c r="O15" s="55">
        <f t="shared" si="0"/>
        <v>9.8677749607969018E-2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0.47441533830470101</v>
      </c>
      <c r="D2" s="56">
        <v>0.249006558518518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0.24064901516329801</v>
      </c>
      <c r="D3" s="56">
        <v>0.25356143296296302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0.22714206055871899</v>
      </c>
      <c r="D4" s="56">
        <v>0.38518552888888902</v>
      </c>
      <c r="E4" s="56">
        <v>0.76811478033432612</v>
      </c>
      <c r="F4" s="56">
        <v>0.45280809689485102</v>
      </c>
      <c r="G4" s="56">
        <v>0</v>
      </c>
    </row>
    <row r="5" spans="1:7" x14ac:dyDescent="0.2">
      <c r="B5" s="98" t="s">
        <v>122</v>
      </c>
      <c r="C5" s="55">
        <v>5.7793585973281998E-2</v>
      </c>
      <c r="D5" s="55">
        <v>0.11224647962963</v>
      </c>
      <c r="E5" s="55">
        <v>0.23188521966567391</v>
      </c>
      <c r="F5" s="55">
        <v>0.54719190310514898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2022-02-01T08:54:43Z</dcterms:modified>
</cp:coreProperties>
</file>