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1E8FD319-4D26-426E-A07B-93DE5AEBF545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H38" i="2"/>
  <c r="G38" i="2"/>
  <c r="I38" i="2" s="1"/>
  <c r="A34" i="2"/>
  <c r="A26" i="2"/>
  <c r="A17" i="2"/>
  <c r="A16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A3" i="2"/>
  <c r="H2" i="2"/>
  <c r="G2" i="2"/>
  <c r="I2" i="2" s="1"/>
  <c r="A2" i="2"/>
  <c r="A31" i="2" s="1"/>
  <c r="C33" i="1"/>
  <c r="C20" i="1"/>
  <c r="A33" i="2" l="1"/>
  <c r="A18" i="2"/>
  <c r="A24" i="2"/>
  <c r="I6" i="2"/>
  <c r="I10" i="2"/>
  <c r="A25" i="2"/>
  <c r="A39" i="2"/>
  <c r="I3" i="2"/>
  <c r="I7" i="2"/>
  <c r="I11" i="2"/>
  <c r="A32" i="2"/>
  <c r="I39" i="2"/>
  <c r="A19" i="2"/>
  <c r="A27" i="2"/>
  <c r="A35" i="2"/>
  <c r="A20" i="2"/>
  <c r="A36" i="2"/>
  <c r="A13" i="2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12" i="2"/>
  <c r="A28" i="2"/>
  <c r="A22" i="2"/>
  <c r="A40" i="2"/>
  <c r="D58" i="20"/>
  <c r="A14" i="2"/>
  <c r="A30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<sst xmlns="http://schemas.openxmlformats.org/spreadsheetml/2006/main" count="2092" uniqueCount="341">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</sst>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3331281.9375</v>
      </c>
    </row>
    <row r="8" spans="1:3" ht="15" customHeight="1" x14ac:dyDescent="0.2">
      <c r="B8" s="7" t="s">
        <v>8</v>
      </c>
      <c r="C8" s="46">
        <v>4.8000000000000001E-2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0.63021438598632795</v>
      </c>
    </row>
    <row r="11" spans="1:3" ht="15" customHeight="1" x14ac:dyDescent="0.2">
      <c r="B11" s="7" t="s">
        <v>11</v>
      </c>
      <c r="C11" s="46">
        <v>0.55299999999999994</v>
      </c>
    </row>
    <row r="12" spans="1:3" ht="15" customHeight="1" x14ac:dyDescent="0.2">
      <c r="B12" s="7" t="s">
        <v>12</v>
      </c>
      <c r="C12" s="46">
        <v>0.70099999999999996</v>
      </c>
    </row>
    <row r="13" spans="1:3" ht="15" customHeight="1" x14ac:dyDescent="0.2">
      <c r="B13" s="7" t="s">
        <v>13</v>
      </c>
      <c r="C13" s="46">
        <v>0.252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6.9099999999999995E-2</v>
      </c>
    </row>
    <row r="24" spans="1:3" ht="15" customHeight="1" x14ac:dyDescent="0.2">
      <c r="B24" s="12" t="s">
        <v>22</v>
      </c>
      <c r="C24" s="47">
        <v>0.43240000000000001</v>
      </c>
    </row>
    <row r="25" spans="1:3" ht="15" customHeight="1" x14ac:dyDescent="0.2">
      <c r="B25" s="12" t="s">
        <v>23</v>
      </c>
      <c r="C25" s="47">
        <v>0.39429999999999998</v>
      </c>
    </row>
    <row r="26" spans="1:3" ht="15" customHeight="1" x14ac:dyDescent="0.2">
      <c r="B26" s="12" t="s">
        <v>24</v>
      </c>
      <c r="C26" s="47">
        <v>0.1042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0.27300000000000002</v>
      </c>
    </row>
    <row r="30" spans="1:3" ht="14.25" customHeight="1" x14ac:dyDescent="0.2">
      <c r="B30" s="22" t="s">
        <v>27</v>
      </c>
      <c r="C30" s="49">
        <v>5.1999999999999998E-2</v>
      </c>
    </row>
    <row r="31" spans="1:3" ht="14.25" customHeight="1" x14ac:dyDescent="0.2">
      <c r="B31" s="22" t="s">
        <v>28</v>
      </c>
      <c r="C31" s="49">
        <v>8.5999999999999993E-2</v>
      </c>
    </row>
    <row r="32" spans="1:3" ht="14.25" customHeight="1" x14ac:dyDescent="0.2">
      <c r="B32" s="22" t="s">
        <v>29</v>
      </c>
      <c r="C32" s="49">
        <v>0.58900000001490116</v>
      </c>
    </row>
    <row r="33" spans="1:5" ht="13.15" customHeight="1" x14ac:dyDescent="0.2">
      <c r="B33" s="24" t="s">
        <v>30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13.618987117827301</v>
      </c>
    </row>
    <row r="38" spans="1:5" ht="15" customHeight="1" x14ac:dyDescent="0.2">
      <c r="B38" s="28" t="s">
        <v>34</v>
      </c>
      <c r="C38" s="117">
        <v>18.342283129755501</v>
      </c>
      <c r="D38" s="9"/>
      <c r="E38" s="10"/>
    </row>
    <row r="39" spans="1:5" ht="15" customHeight="1" x14ac:dyDescent="0.2">
      <c r="B39" s="28" t="s">
        <v>35</v>
      </c>
      <c r="C39" s="117">
        <v>21.386674210480098</v>
      </c>
      <c r="D39" s="9"/>
      <c r="E39" s="9"/>
    </row>
    <row r="40" spans="1:5" ht="15" customHeight="1" x14ac:dyDescent="0.2">
      <c r="B40" s="28" t="s">
        <v>36</v>
      </c>
      <c r="C40" s="117">
        <v>70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13.97764922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1.06899E-2</v>
      </c>
      <c r="D45" s="9"/>
    </row>
    <row r="46" spans="1:5" ht="15.75" customHeight="1" x14ac:dyDescent="0.2">
      <c r="B46" s="28" t="s">
        <v>41</v>
      </c>
      <c r="C46" s="47">
        <v>5.5953419999999997E-2</v>
      </c>
      <c r="D46" s="9"/>
    </row>
    <row r="47" spans="1:5" ht="15.75" customHeight="1" x14ac:dyDescent="0.2">
      <c r="B47" s="28" t="s">
        <v>42</v>
      </c>
      <c r="C47" s="47">
        <v>6.5453600000000001E-2</v>
      </c>
      <c r="D47" s="9"/>
      <c r="E47" s="10"/>
    </row>
    <row r="48" spans="1:5" ht="15" customHeight="1" x14ac:dyDescent="0.2">
      <c r="B48" s="28" t="s">
        <v>43</v>
      </c>
      <c r="C48" s="48">
        <v>0.86790307999999994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2.9</v>
      </c>
      <c r="D51" s="9"/>
    </row>
    <row r="52" spans="1:4" ht="15" customHeight="1" x14ac:dyDescent="0.2">
      <c r="B52" s="28" t="s">
        <v>46</v>
      </c>
      <c r="C52" s="51">
        <v>2.9</v>
      </c>
    </row>
    <row r="53" spans="1:4" ht="15.75" customHeight="1" x14ac:dyDescent="0.2">
      <c r="B53" s="28" t="s">
        <v>47</v>
      </c>
      <c r="C53" s="51">
        <v>2.9</v>
      </c>
    </row>
    <row r="54" spans="1:4" ht="15.75" customHeight="1" x14ac:dyDescent="0.2">
      <c r="B54" s="28" t="s">
        <v>48</v>
      </c>
      <c r="C54" s="51">
        <v>2.9</v>
      </c>
    </row>
    <row r="55" spans="1:4" ht="15.75" customHeight="1" x14ac:dyDescent="0.2">
      <c r="B55" s="28" t="s">
        <v>49</v>
      </c>
      <c r="C55" s="51">
        <v>2.9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2.059386973180076E-2</v>
      </c>
    </row>
    <row r="59" spans="1:4" ht="15.75" customHeight="1" x14ac:dyDescent="0.2">
      <c r="B59" s="28" t="s">
        <v>52</v>
      </c>
      <c r="C59" s="46">
        <v>0.47512804950234028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17.284669999999899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7.235250078878401E-2</v>
      </c>
      <c r="C2" s="115">
        <v>0.95</v>
      </c>
      <c r="D2" s="116">
        <v>50.04836698295685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39.701244624562811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289.27755605473601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0.78090712367985393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12.833544068358719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12.833544068358719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12.833544068358719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12.833544068358719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12.833544068358719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12.833544068358719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0.54030986825407035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0.7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0.223</v>
      </c>
      <c r="C18" s="115">
        <v>0.95</v>
      </c>
      <c r="D18" s="116">
        <v>6.7065442721728772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0.223</v>
      </c>
      <c r="C19" s="115">
        <v>0.95</v>
      </c>
      <c r="D19" s="116">
        <v>6.7065442721728772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0.72699999999999998</v>
      </c>
      <c r="C21" s="115">
        <v>0.95</v>
      </c>
      <c r="D21" s="116">
        <v>10.934248210384361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22.05293698426788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4.1676905525779402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0.54402871269999997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5.2149936556816101E-2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18.396567802509001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0.223</v>
      </c>
      <c r="C29" s="115">
        <v>0.95</v>
      </c>
      <c r="D29" s="116">
        <v>95.432494803225381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0.78911240795034354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1.141754871233807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6.2779440879999995E-2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0.78003700118086994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3.7489377776772859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0.88503644070256104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2.9</v>
      </c>
      <c r="C2" s="18">
        <f>'Baseline year population inputs'!C52</f>
        <v>2.9</v>
      </c>
      <c r="D2" s="18">
        <f>'Baseline year population inputs'!C53</f>
        <v>2.9</v>
      </c>
      <c r="E2" s="18">
        <f>'Baseline year population inputs'!C54</f>
        <v>2.9</v>
      </c>
      <c r="F2" s="18">
        <f>'Baseline year population inputs'!C55</f>
        <v>2.9</v>
      </c>
    </row>
    <row r="3" spans="1:6" ht="15.75" customHeight="1" x14ac:dyDescent="0.2">
      <c r="A3" s="4" t="s">
        <v>204</v>
      </c>
      <c r="B3" s="18">
        <f>frac_mam_1month * 2.6</f>
        <v>0.20379326500000003</v>
      </c>
      <c r="C3" s="18">
        <f>frac_mam_1_5months * 2.6</f>
        <v>0.20379326500000003</v>
      </c>
      <c r="D3" s="18">
        <f>frac_mam_6_11months * 2.6</f>
        <v>0.13890653140000001</v>
      </c>
      <c r="E3" s="18">
        <f>frac_mam_12_23months * 2.6</f>
        <v>0.10023287040000001</v>
      </c>
      <c r="F3" s="18">
        <f>frac_mam_24_59months * 2.6</f>
        <v>0.16172464360000002</v>
      </c>
    </row>
    <row r="4" spans="1:6" ht="15.75" customHeight="1" x14ac:dyDescent="0.2">
      <c r="A4" s="4" t="s">
        <v>205</v>
      </c>
      <c r="B4" s="18">
        <f>frac_sam_1month * 2.6</f>
        <v>0.23619026340000002</v>
      </c>
      <c r="C4" s="18">
        <f>frac_sam_1_5months * 2.6</f>
        <v>0.23619026340000002</v>
      </c>
      <c r="D4" s="18">
        <f>frac_sam_6_11months * 2.6</f>
        <v>0.13789559160000001</v>
      </c>
      <c r="E4" s="18">
        <f>frac_sam_12_23months * 2.6</f>
        <v>8.4402936800000009E-2</v>
      </c>
      <c r="F4" s="18">
        <f>frac_sam_24_59months * 2.6</f>
        <v>0.12727194480000001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4.8000000000000001E-2</v>
      </c>
      <c r="E2" s="65">
        <f>food_insecure</f>
        <v>4.8000000000000001E-2</v>
      </c>
      <c r="F2" s="65">
        <f>food_insecure</f>
        <v>4.8000000000000001E-2</v>
      </c>
      <c r="G2" s="65">
        <f>food_insecure</f>
        <v>4.8000000000000001E-2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4.8000000000000001E-2</v>
      </c>
      <c r="F5" s="65">
        <f>food_insecure</f>
        <v>4.8000000000000001E-2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4.8000000000000001E-2</v>
      </c>
      <c r="F8" s="65">
        <f>food_insecure</f>
        <v>4.8000000000000001E-2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4.8000000000000001E-2</v>
      </c>
      <c r="F9" s="65">
        <f>food_insecure</f>
        <v>4.8000000000000001E-2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0.70099999999999996</v>
      </c>
      <c r="E10" s="65">
        <f>IF(ISBLANK(comm_deliv), frac_children_health_facility,1)</f>
        <v>0.70099999999999996</v>
      </c>
      <c r="F10" s="65">
        <f>IF(ISBLANK(comm_deliv), frac_children_health_facility,1)</f>
        <v>0.70099999999999996</v>
      </c>
      <c r="G10" s="65">
        <f>IF(ISBLANK(comm_deliv), frac_children_health_facility,1)</f>
        <v>0.70099999999999996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4.8000000000000001E-2</v>
      </c>
      <c r="I15" s="65">
        <f>food_insecure</f>
        <v>4.8000000000000001E-2</v>
      </c>
      <c r="J15" s="65">
        <f>food_insecure</f>
        <v>4.8000000000000001E-2</v>
      </c>
      <c r="K15" s="65">
        <f>food_insecure</f>
        <v>4.8000000000000001E-2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0.55299999999999994</v>
      </c>
      <c r="I18" s="65">
        <f>frac_PW_health_facility</f>
        <v>0.55299999999999994</v>
      </c>
      <c r="J18" s="65">
        <f>frac_PW_health_facility</f>
        <v>0.55299999999999994</v>
      </c>
      <c r="K18" s="65">
        <f>frac_PW_health_facility</f>
        <v>0.55299999999999994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0.252</v>
      </c>
      <c r="M24" s="65">
        <f>famplan_unmet_need</f>
        <v>0.252</v>
      </c>
      <c r="N24" s="65">
        <f>famplan_unmet_need</f>
        <v>0.252</v>
      </c>
      <c r="O24" s="65">
        <f>famplan_unmet_need</f>
        <v>0.252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0.1849223898559571</v>
      </c>
      <c r="M25" s="65">
        <f>(1-food_insecure)*(0.49)+food_insecure*(0.7)</f>
        <v>0.50007999999999997</v>
      </c>
      <c r="N25" s="65">
        <f>(1-food_insecure)*(0.49)+food_insecure*(0.7)</f>
        <v>0.50007999999999997</v>
      </c>
      <c r="O25" s="65">
        <f>(1-food_insecure)*(0.49)+food_insecure*(0.7)</f>
        <v>0.50007999999999997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7.9252452795410197E-2</v>
      </c>
      <c r="M26" s="65">
        <f>(1-food_insecure)*(0.21)+food_insecure*(0.3)</f>
        <v>0.21431999999999998</v>
      </c>
      <c r="N26" s="65">
        <f>(1-food_insecure)*(0.21)+food_insecure*(0.3)</f>
        <v>0.21431999999999998</v>
      </c>
      <c r="O26" s="65">
        <f>(1-food_insecure)*(0.21)+food_insecure*(0.3)</f>
        <v>0.21431999999999998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0.10561077136230472</v>
      </c>
      <c r="M27" s="65">
        <f>(1-food_insecure)*(0.3)</f>
        <v>0.28559999999999997</v>
      </c>
      <c r="N27" s="65">
        <f>(1-food_insecure)*(0.3)</f>
        <v>0.28559999999999997</v>
      </c>
      <c r="O27" s="65">
        <f>(1-food_insecure)*(0.3)</f>
        <v>0.28559999999999997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0.63021438598632795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666871.93160000001</v>
      </c>
      <c r="C2" s="53">
        <v>1463000</v>
      </c>
      <c r="D2" s="53">
        <v>2881000</v>
      </c>
      <c r="E2" s="53">
        <v>2940000</v>
      </c>
      <c r="F2" s="53">
        <v>2439000</v>
      </c>
      <c r="G2" s="14">
        <f t="shared" ref="G2:G11" si="0">C2+D2+E2+F2</f>
        <v>9723000</v>
      </c>
      <c r="H2" s="14">
        <f t="shared" ref="H2:H11" si="1">(B2 + stillbirth*B2/(1000-stillbirth))/(1-abortion)</f>
        <v>708936.44694532477</v>
      </c>
      <c r="I2" s="14">
        <f t="shared" ref="I2:I11" si="2">G2-H2</f>
        <v>9014063.5530546755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660325.38960000011</v>
      </c>
      <c r="C3" s="53">
        <v>1468000</v>
      </c>
      <c r="D3" s="53">
        <v>2857000</v>
      </c>
      <c r="E3" s="53">
        <v>2949000</v>
      </c>
      <c r="F3" s="53">
        <v>2504000</v>
      </c>
      <c r="G3" s="14">
        <f t="shared" si="0"/>
        <v>9778000</v>
      </c>
      <c r="H3" s="14">
        <f t="shared" si="1"/>
        <v>701976.96641339851</v>
      </c>
      <c r="I3" s="14">
        <f t="shared" si="2"/>
        <v>9076023.0335866008</v>
      </c>
    </row>
    <row r="4" spans="1:9" ht="15.75" customHeight="1" x14ac:dyDescent="0.2">
      <c r="A4" s="7">
        <f t="shared" si="3"/>
        <v>2023</v>
      </c>
      <c r="B4" s="52">
        <v>653302.35200000007</v>
      </c>
      <c r="C4" s="53">
        <v>1475000</v>
      </c>
      <c r="D4" s="53">
        <v>2834000</v>
      </c>
      <c r="E4" s="53">
        <v>2950000</v>
      </c>
      <c r="F4" s="53">
        <v>2569000</v>
      </c>
      <c r="G4" s="14">
        <f t="shared" si="0"/>
        <v>9828000</v>
      </c>
      <c r="H4" s="14">
        <f t="shared" si="1"/>
        <v>694510.93420094391</v>
      </c>
      <c r="I4" s="14">
        <f t="shared" si="2"/>
        <v>9133489.0657990556</v>
      </c>
    </row>
    <row r="5" spans="1:9" ht="15.75" customHeight="1" x14ac:dyDescent="0.2">
      <c r="A5" s="7">
        <f t="shared" si="3"/>
        <v>2024</v>
      </c>
      <c r="B5" s="52">
        <v>645797.17200000025</v>
      </c>
      <c r="C5" s="53">
        <v>1488000</v>
      </c>
      <c r="D5" s="53">
        <v>2815000</v>
      </c>
      <c r="E5" s="53">
        <v>2944000</v>
      </c>
      <c r="F5" s="53">
        <v>2633000</v>
      </c>
      <c r="G5" s="14">
        <f t="shared" si="0"/>
        <v>9880000</v>
      </c>
      <c r="H5" s="14">
        <f t="shared" si="1"/>
        <v>686532.34732277191</v>
      </c>
      <c r="I5" s="14">
        <f t="shared" si="2"/>
        <v>9193467.6526772287</v>
      </c>
    </row>
    <row r="6" spans="1:9" ht="15.75" customHeight="1" x14ac:dyDescent="0.2">
      <c r="A6" s="7">
        <f t="shared" si="3"/>
        <v>2025</v>
      </c>
      <c r="B6" s="52">
        <v>637854.61300000001</v>
      </c>
      <c r="C6" s="53">
        <v>1509000</v>
      </c>
      <c r="D6" s="53">
        <v>2804000</v>
      </c>
      <c r="E6" s="53">
        <v>2934000</v>
      </c>
      <c r="F6" s="53">
        <v>2691000</v>
      </c>
      <c r="G6" s="14">
        <f t="shared" si="0"/>
        <v>9938000</v>
      </c>
      <c r="H6" s="14">
        <f t="shared" si="1"/>
        <v>678088.79273560538</v>
      </c>
      <c r="I6" s="14">
        <f t="shared" si="2"/>
        <v>9259911.2072643954</v>
      </c>
    </row>
    <row r="7" spans="1:9" ht="15.75" customHeight="1" x14ac:dyDescent="0.2">
      <c r="A7" s="7">
        <f t="shared" si="3"/>
        <v>2026</v>
      </c>
      <c r="B7" s="52">
        <v>632973.97439999995</v>
      </c>
      <c r="C7" s="53">
        <v>1533000</v>
      </c>
      <c r="D7" s="53">
        <v>2804000</v>
      </c>
      <c r="E7" s="53">
        <v>2920000</v>
      </c>
      <c r="F7" s="53">
        <v>2741000</v>
      </c>
      <c r="G7" s="14">
        <f t="shared" si="0"/>
        <v>9998000</v>
      </c>
      <c r="H7" s="14">
        <f t="shared" si="1"/>
        <v>672900.29637828132</v>
      </c>
      <c r="I7" s="14">
        <f t="shared" si="2"/>
        <v>9325099.703621719</v>
      </c>
    </row>
    <row r="8" spans="1:9" ht="15.75" customHeight="1" x14ac:dyDescent="0.2">
      <c r="A8" s="7">
        <f t="shared" si="3"/>
        <v>2027</v>
      </c>
      <c r="B8" s="52">
        <v>627711.07200000004</v>
      </c>
      <c r="C8" s="53">
        <v>1565000</v>
      </c>
      <c r="D8" s="53">
        <v>2812000</v>
      </c>
      <c r="E8" s="53">
        <v>2902000</v>
      </c>
      <c r="F8" s="53">
        <v>2786000</v>
      </c>
      <c r="G8" s="14">
        <f t="shared" si="0"/>
        <v>10065000</v>
      </c>
      <c r="H8" s="14">
        <f t="shared" si="1"/>
        <v>667305.42403281585</v>
      </c>
      <c r="I8" s="14">
        <f t="shared" si="2"/>
        <v>9397694.5759671833</v>
      </c>
    </row>
    <row r="9" spans="1:9" ht="15.75" customHeight="1" x14ac:dyDescent="0.2">
      <c r="A9" s="7">
        <f t="shared" si="3"/>
        <v>2028</v>
      </c>
      <c r="B9" s="52">
        <v>622090.57679999992</v>
      </c>
      <c r="C9" s="53">
        <v>1600000</v>
      </c>
      <c r="D9" s="53">
        <v>2825000</v>
      </c>
      <c r="E9" s="53">
        <v>2881000</v>
      </c>
      <c r="F9" s="53">
        <v>2824000</v>
      </c>
      <c r="G9" s="14">
        <f t="shared" si="0"/>
        <v>10130000</v>
      </c>
      <c r="H9" s="14">
        <f t="shared" si="1"/>
        <v>661330.40288055164</v>
      </c>
      <c r="I9" s="14">
        <f t="shared" si="2"/>
        <v>9468669.5971194487</v>
      </c>
    </row>
    <row r="10" spans="1:9" ht="15.75" customHeight="1" x14ac:dyDescent="0.2">
      <c r="A10" s="7">
        <f t="shared" si="3"/>
        <v>2029</v>
      </c>
      <c r="B10" s="52">
        <v>616136.04539999994</v>
      </c>
      <c r="C10" s="53">
        <v>1628000</v>
      </c>
      <c r="D10" s="53">
        <v>2846000</v>
      </c>
      <c r="E10" s="53">
        <v>2858000</v>
      </c>
      <c r="F10" s="53">
        <v>2855000</v>
      </c>
      <c r="G10" s="14">
        <f t="shared" si="0"/>
        <v>10187000</v>
      </c>
      <c r="H10" s="14">
        <f t="shared" si="1"/>
        <v>655000.27540943108</v>
      </c>
      <c r="I10" s="14">
        <f t="shared" si="2"/>
        <v>9531999.7245905697</v>
      </c>
    </row>
    <row r="11" spans="1:9" ht="15.75" customHeight="1" x14ac:dyDescent="0.2">
      <c r="A11" s="7">
        <f t="shared" si="3"/>
        <v>2030</v>
      </c>
      <c r="B11" s="52">
        <v>609840.07999999996</v>
      </c>
      <c r="C11" s="53">
        <v>1646000</v>
      </c>
      <c r="D11" s="53">
        <v>2871000</v>
      </c>
      <c r="E11" s="53">
        <v>2832000</v>
      </c>
      <c r="F11" s="53">
        <v>2878000</v>
      </c>
      <c r="G11" s="14">
        <f t="shared" si="0"/>
        <v>10227000</v>
      </c>
      <c r="H11" s="14">
        <f t="shared" si="1"/>
        <v>648307.17718582205</v>
      </c>
      <c r="I11" s="14">
        <f t="shared" si="2"/>
        <v>9578692.8228141777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4.3603382167659941E-3</v>
      </c>
    </row>
    <row r="4" spans="1:8" ht="15.75" customHeight="1" x14ac:dyDescent="0.2">
      <c r="B4" s="16" t="s">
        <v>69</v>
      </c>
      <c r="C4" s="54">
        <v>0.14701010160313199</v>
      </c>
    </row>
    <row r="5" spans="1:8" ht="15.75" customHeight="1" x14ac:dyDescent="0.2">
      <c r="B5" s="16" t="s">
        <v>70</v>
      </c>
      <c r="C5" s="54">
        <v>5.3609855123068283E-2</v>
      </c>
    </row>
    <row r="6" spans="1:8" ht="15.75" customHeight="1" x14ac:dyDescent="0.2">
      <c r="B6" s="16" t="s">
        <v>71</v>
      </c>
      <c r="C6" s="54">
        <v>0.2162137753057867</v>
      </c>
    </row>
    <row r="7" spans="1:8" ht="15.75" customHeight="1" x14ac:dyDescent="0.2">
      <c r="B7" s="16" t="s">
        <v>72</v>
      </c>
      <c r="C7" s="54">
        <v>0.33181102342707031</v>
      </c>
    </row>
    <row r="8" spans="1:8" ht="15.75" customHeight="1" x14ac:dyDescent="0.2">
      <c r="B8" s="16" t="s">
        <v>73</v>
      </c>
      <c r="C8" s="54">
        <v>3.6051720156557391E-3</v>
      </c>
    </row>
    <row r="9" spans="1:8" ht="15.75" customHeight="1" x14ac:dyDescent="0.2">
      <c r="B9" s="16" t="s">
        <v>74</v>
      </c>
      <c r="C9" s="54">
        <v>0.1525867079247388</v>
      </c>
    </row>
    <row r="10" spans="1:8" ht="15.75" customHeight="1" x14ac:dyDescent="0.2">
      <c r="B10" s="16" t="s">
        <v>75</v>
      </c>
      <c r="C10" s="54">
        <v>9.0803026383782057E-2</v>
      </c>
    </row>
    <row r="11" spans="1:8" ht="15.75" customHeight="1" x14ac:dyDescent="0.2">
      <c r="B11" s="24" t="s">
        <v>30</v>
      </c>
      <c r="C11" s="50">
        <f>SUM(C3:C10)</f>
        <v>0.99999999999999978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0.1173421858578419</v>
      </c>
      <c r="D14" s="54">
        <v>0.1173421858578419</v>
      </c>
      <c r="E14" s="54">
        <v>0.1173421858578419</v>
      </c>
      <c r="F14" s="54">
        <v>0.1173421858578419</v>
      </c>
    </row>
    <row r="15" spans="1:8" ht="15.75" customHeight="1" x14ac:dyDescent="0.2">
      <c r="B15" s="16" t="s">
        <v>82</v>
      </c>
      <c r="C15" s="54">
        <v>0.2162248410791632</v>
      </c>
      <c r="D15" s="54">
        <v>0.2162248410791632</v>
      </c>
      <c r="E15" s="54">
        <v>0.2162248410791632</v>
      </c>
      <c r="F15" s="54">
        <v>0.2162248410791632</v>
      </c>
    </row>
    <row r="16" spans="1:8" ht="15.75" customHeight="1" x14ac:dyDescent="0.2">
      <c r="B16" s="16" t="s">
        <v>83</v>
      </c>
      <c r="C16" s="54">
        <v>1.443841157700399E-2</v>
      </c>
      <c r="D16" s="54">
        <v>1.443841157700399E-2</v>
      </c>
      <c r="E16" s="54">
        <v>1.443841157700399E-2</v>
      </c>
      <c r="F16" s="54">
        <v>1.443841157700399E-2</v>
      </c>
    </row>
    <row r="17" spans="1:8" ht="15.75" customHeight="1" x14ac:dyDescent="0.2">
      <c r="B17" s="16" t="s">
        <v>84</v>
      </c>
      <c r="C17" s="54">
        <v>1.018464800203909E-4</v>
      </c>
      <c r="D17" s="54">
        <v>1.018464800203909E-4</v>
      </c>
      <c r="E17" s="54">
        <v>1.018464800203909E-4</v>
      </c>
      <c r="F17" s="54">
        <v>1.018464800203909E-4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2.0862359716307621E-2</v>
      </c>
      <c r="D19" s="54">
        <v>2.0862359716307621E-2</v>
      </c>
      <c r="E19" s="54">
        <v>2.0862359716307621E-2</v>
      </c>
      <c r="F19" s="54">
        <v>2.0862359716307621E-2</v>
      </c>
    </row>
    <row r="20" spans="1:8" ht="15.75" customHeight="1" x14ac:dyDescent="0.2">
      <c r="B20" s="16" t="s">
        <v>87</v>
      </c>
      <c r="C20" s="54">
        <v>7.1051896644522862E-3</v>
      </c>
      <c r="D20" s="54">
        <v>7.1051896644522862E-3</v>
      </c>
      <c r="E20" s="54">
        <v>7.1051896644522862E-3</v>
      </c>
      <c r="F20" s="54">
        <v>7.1051896644522862E-3</v>
      </c>
    </row>
    <row r="21" spans="1:8" ht="15.75" customHeight="1" x14ac:dyDescent="0.2">
      <c r="B21" s="16" t="s">
        <v>88</v>
      </c>
      <c r="C21" s="54">
        <v>0.16829680499140781</v>
      </c>
      <c r="D21" s="54">
        <v>0.16829680499140781</v>
      </c>
      <c r="E21" s="54">
        <v>0.16829680499140781</v>
      </c>
      <c r="F21" s="54">
        <v>0.16829680499140781</v>
      </c>
    </row>
    <row r="22" spans="1:8" ht="15.75" customHeight="1" x14ac:dyDescent="0.2">
      <c r="B22" s="16" t="s">
        <v>89</v>
      </c>
      <c r="C22" s="54">
        <v>0.45562836063380291</v>
      </c>
      <c r="D22" s="54">
        <v>0.45562836063380291</v>
      </c>
      <c r="E22" s="54">
        <v>0.45562836063380291</v>
      </c>
      <c r="F22" s="54">
        <v>0.45562836063380291</v>
      </c>
    </row>
    <row r="23" spans="1:8" ht="15.75" customHeight="1" x14ac:dyDescent="0.2">
      <c r="B23" s="24" t="s">
        <v>30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2.9399999999999999E-2</v>
      </c>
    </row>
    <row r="27" spans="1:8" ht="15.75" customHeight="1" x14ac:dyDescent="0.2">
      <c r="B27" s="16" t="s">
        <v>92</v>
      </c>
      <c r="C27" s="54">
        <v>9.4999999999999998E-3</v>
      </c>
    </row>
    <row r="28" spans="1:8" ht="15.75" customHeight="1" x14ac:dyDescent="0.2">
      <c r="B28" s="16" t="s">
        <v>93</v>
      </c>
      <c r="C28" s="54">
        <v>0.26790000000000003</v>
      </c>
    </row>
    <row r="29" spans="1:8" ht="15.75" customHeight="1" x14ac:dyDescent="0.2">
      <c r="B29" s="16" t="s">
        <v>94</v>
      </c>
      <c r="C29" s="54">
        <v>0.15310000000000001</v>
      </c>
    </row>
    <row r="30" spans="1:8" ht="15.75" customHeight="1" x14ac:dyDescent="0.2">
      <c r="B30" s="16" t="s">
        <v>95</v>
      </c>
      <c r="C30" s="54">
        <v>8.199999999999999E-2</v>
      </c>
    </row>
    <row r="31" spans="1:8" ht="15.75" customHeight="1" x14ac:dyDescent="0.2">
      <c r="B31" s="16" t="s">
        <v>96</v>
      </c>
      <c r="C31" s="54">
        <v>7.4000000000000003E-3</v>
      </c>
    </row>
    <row r="32" spans="1:8" ht="15.75" customHeight="1" x14ac:dyDescent="0.2">
      <c r="B32" s="16" t="s">
        <v>97</v>
      </c>
      <c r="C32" s="54">
        <v>1.1599999999999999E-2</v>
      </c>
    </row>
    <row r="33" spans="2:3" ht="15.75" customHeight="1" x14ac:dyDescent="0.2">
      <c r="B33" s="16" t="s">
        <v>98</v>
      </c>
      <c r="C33" s="54">
        <v>0.2495</v>
      </c>
    </row>
    <row r="34" spans="2:3" ht="15.75" customHeight="1" x14ac:dyDescent="0.2">
      <c r="B34" s="16" t="s">
        <v>99</v>
      </c>
      <c r="C34" s="54">
        <v>0.18959999999552971</v>
      </c>
    </row>
    <row r="35" spans="2:3" ht="15.75" customHeight="1" x14ac:dyDescent="0.2">
      <c r="B35" s="24" t="s">
        <v>30</v>
      </c>
      <c r="C35" s="50">
        <f>SUM(C26:C34)</f>
        <v>0.99999999999552969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0.63312446999999994</v>
      </c>
      <c r="D2" s="55">
        <v>0.63312446999999994</v>
      </c>
      <c r="E2" s="55">
        <v>0.62279277999999993</v>
      </c>
      <c r="F2" s="55">
        <v>0.57638202999999999</v>
      </c>
      <c r="G2" s="55">
        <v>0.50394256999999998</v>
      </c>
    </row>
    <row r="3" spans="1:15" ht="15.75" customHeight="1" x14ac:dyDescent="0.2">
      <c r="B3" s="7" t="s">
        <v>103</v>
      </c>
      <c r="C3" s="55">
        <v>0.15580872000000001</v>
      </c>
      <c r="D3" s="55">
        <v>0.15580872000000001</v>
      </c>
      <c r="E3" s="55">
        <v>0.17134110999999999</v>
      </c>
      <c r="F3" s="55">
        <v>0.17931258999999999</v>
      </c>
      <c r="G3" s="55">
        <v>0.26124626000000001</v>
      </c>
    </row>
    <row r="4" spans="1:15" ht="15.75" customHeight="1" x14ac:dyDescent="0.2">
      <c r="B4" s="7" t="s">
        <v>104</v>
      </c>
      <c r="C4" s="56">
        <v>0.12095047</v>
      </c>
      <c r="D4" s="56">
        <v>0.12095047</v>
      </c>
      <c r="E4" s="56">
        <v>0.11491282</v>
      </c>
      <c r="F4" s="56">
        <v>0.11879335000000001</v>
      </c>
      <c r="G4" s="56">
        <v>0.14242047999999999</v>
      </c>
    </row>
    <row r="5" spans="1:15" ht="15.75" customHeight="1" x14ac:dyDescent="0.2">
      <c r="B5" s="7" t="s">
        <v>105</v>
      </c>
      <c r="C5" s="56">
        <v>9.0116329000000009E-2</v>
      </c>
      <c r="D5" s="56">
        <v>9.0116329000000009E-2</v>
      </c>
      <c r="E5" s="56">
        <v>9.0953312000000008E-2</v>
      </c>
      <c r="F5" s="56">
        <v>0.12551202</v>
      </c>
      <c r="G5" s="56">
        <v>9.2390670999999994E-2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0.73232697000000002</v>
      </c>
      <c r="D8" s="55">
        <v>0.73232697000000002</v>
      </c>
      <c r="E8" s="55">
        <v>0.80063339</v>
      </c>
      <c r="F8" s="55">
        <v>0.83941405999999996</v>
      </c>
      <c r="G8" s="55">
        <v>0.77974791999999993</v>
      </c>
    </row>
    <row r="9" spans="1:15" ht="15.75" customHeight="1" x14ac:dyDescent="0.2">
      <c r="B9" s="7" t="s">
        <v>108</v>
      </c>
      <c r="C9" s="55">
        <v>9.8448581999999993E-2</v>
      </c>
      <c r="D9" s="55">
        <v>9.8448581999999993E-2</v>
      </c>
      <c r="E9" s="55">
        <v>9.2904195999999994E-2</v>
      </c>
      <c r="F9" s="55">
        <v>8.9572172000000005E-2</v>
      </c>
      <c r="G9" s="55">
        <v>0.1090995</v>
      </c>
    </row>
    <row r="10" spans="1:15" ht="15.75" customHeight="1" x14ac:dyDescent="0.2">
      <c r="B10" s="7" t="s">
        <v>109</v>
      </c>
      <c r="C10" s="56">
        <v>7.8382025000000008E-2</v>
      </c>
      <c r="D10" s="56">
        <v>7.8382025000000008E-2</v>
      </c>
      <c r="E10" s="56">
        <v>5.3425589000000002E-2</v>
      </c>
      <c r="F10" s="56">
        <v>3.8551104000000003E-2</v>
      </c>
      <c r="G10" s="56">
        <v>6.2201786000000002E-2</v>
      </c>
    </row>
    <row r="11" spans="1:15" ht="15.75" customHeight="1" x14ac:dyDescent="0.2">
      <c r="B11" s="7" t="s">
        <v>110</v>
      </c>
      <c r="C11" s="56">
        <v>9.0842408999999999E-2</v>
      </c>
      <c r="D11" s="56">
        <v>9.0842408999999999E-2</v>
      </c>
      <c r="E11" s="56">
        <v>5.3036765999999999E-2</v>
      </c>
      <c r="F11" s="56">
        <v>3.2462668E-2</v>
      </c>
      <c r="G11" s="56">
        <v>4.8950748000000002E-2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0.36986040149999999</v>
      </c>
      <c r="D14" s="57">
        <v>0.397561844474</v>
      </c>
      <c r="E14" s="57">
        <v>0.397561844474</v>
      </c>
      <c r="F14" s="57">
        <v>0.34443006445199997</v>
      </c>
      <c r="G14" s="57">
        <v>0.34443006445199997</v>
      </c>
      <c r="H14" s="58">
        <v>0.40400000000000003</v>
      </c>
      <c r="I14" s="58">
        <v>0.40400000000000003</v>
      </c>
      <c r="J14" s="58">
        <v>0.40400000000000003</v>
      </c>
      <c r="K14" s="58">
        <v>0.40400000000000003</v>
      </c>
      <c r="L14" s="58">
        <v>0.210140713397</v>
      </c>
      <c r="M14" s="58">
        <v>0.1893038185865</v>
      </c>
      <c r="N14" s="58">
        <v>0.20253369092949999</v>
      </c>
      <c r="O14" s="58">
        <v>0.21808470395249999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0.17573105115284746</v>
      </c>
      <c r="D15" s="55">
        <f t="shared" si="0"/>
        <v>0.18889278372148438</v>
      </c>
      <c r="E15" s="55">
        <f t="shared" si="0"/>
        <v>0.18889278372148438</v>
      </c>
      <c r="F15" s="55">
        <f t="shared" si="0"/>
        <v>0.1636483847130441</v>
      </c>
      <c r="G15" s="55">
        <f t="shared" si="0"/>
        <v>0.1636483847130441</v>
      </c>
      <c r="H15" s="55">
        <f t="shared" si="0"/>
        <v>0.1919517319989455</v>
      </c>
      <c r="I15" s="55">
        <f t="shared" si="0"/>
        <v>0.1919517319989455</v>
      </c>
      <c r="J15" s="55">
        <f t="shared" si="0"/>
        <v>0.1919517319989455</v>
      </c>
      <c r="K15" s="55">
        <f t="shared" si="0"/>
        <v>0.1919517319989455</v>
      </c>
      <c r="L15" s="55">
        <f t="shared" si="0"/>
        <v>9.984374727734692E-2</v>
      </c>
      <c r="M15" s="55">
        <f t="shared" si="0"/>
        <v>8.9943554088348615E-2</v>
      </c>
      <c r="N15" s="55">
        <f t="shared" si="0"/>
        <v>9.6229437529843156E-2</v>
      </c>
      <c r="O15" s="55">
        <f t="shared" si="0"/>
        <v>0.10361816001524664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0.62008744478225697</v>
      </c>
      <c r="D2" s="56">
        <v>0.26531189999999999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8.8325507938861791E-2</v>
      </c>
      <c r="D3" s="56">
        <v>0.1554044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0.230183616280556</v>
      </c>
      <c r="D4" s="56">
        <v>0.45311059999999997</v>
      </c>
      <c r="E4" s="56">
        <v>0.75188356637954701</v>
      </c>
      <c r="F4" s="56">
        <v>0.35143938660621599</v>
      </c>
      <c r="G4" s="56">
        <v>0</v>
      </c>
    </row>
    <row r="5" spans="1:7" x14ac:dyDescent="0.2">
      <c r="B5" s="98" t="s">
        <v>122</v>
      </c>
      <c r="C5" s="55">
        <v>6.1403430998325202E-2</v>
      </c>
      <c r="D5" s="55">
        <v>0.12617310000000001</v>
      </c>
      <c r="E5" s="55">
        <v>0.24811643362045299</v>
      </c>
      <c r="F5" s="55">
        <v>0.64856061339378401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2022-02-01T08:55:14Z</dcterms:modified>
</cp:coreProperties>
</file>