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B35CC5C-B650-48BB-81F8-E5229E1C115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0" i="2"/>
  <c r="A26" i="2"/>
  <c r="A17" i="2"/>
  <c r="A14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22" i="2" l="1"/>
  <c r="A25" i="2"/>
  <c r="A38" i="2"/>
  <c r="I4" i="2"/>
  <c r="I8" i="2"/>
  <c r="A15" i="2"/>
  <c r="A27" i="2"/>
  <c r="A39" i="2"/>
  <c r="A31" i="2"/>
  <c r="A19" i="2"/>
  <c r="A33" i="2"/>
  <c r="I39" i="2"/>
  <c r="A18" i="2"/>
  <c r="A34" i="2"/>
  <c r="I3" i="2"/>
  <c r="I7" i="2"/>
  <c r="I11" i="2"/>
  <c r="A23" i="2"/>
  <c r="A35" i="2"/>
  <c r="A40" i="2"/>
  <c r="A36" i="2"/>
  <c r="A12" i="2"/>
  <c r="A20" i="2"/>
  <c r="A28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<sst xmlns="http://schemas.openxmlformats.org/spreadsheetml/2006/main" count="2092" uniqueCount="341">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</sst>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2879286.65625</v>
      </c>
    </row>
    <row r="8" spans="1:3" ht="15" customHeight="1" x14ac:dyDescent="0.2">
      <c r="B8" s="7" t="s">
        <v>8</v>
      </c>
      <c r="C8" s="46">
        <v>0.217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0.81257881164550794</v>
      </c>
    </row>
    <row r="11" spans="1:3" ht="15" customHeight="1" x14ac:dyDescent="0.2">
      <c r="B11" s="7" t="s">
        <v>11</v>
      </c>
      <c r="C11" s="46">
        <v>0.96</v>
      </c>
    </row>
    <row r="12" spans="1:3" ht="15" customHeight="1" x14ac:dyDescent="0.2">
      <c r="B12" s="7" t="s">
        <v>12</v>
      </c>
      <c r="C12" s="46">
        <v>0.624</v>
      </c>
    </row>
    <row r="13" spans="1:3" ht="15" customHeight="1" x14ac:dyDescent="0.2">
      <c r="B13" s="7" t="s">
        <v>13</v>
      </c>
      <c r="C13" s="46">
        <v>0.33900000000000002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0.1017</v>
      </c>
    </row>
    <row r="24" spans="1:3" ht="15" customHeight="1" x14ac:dyDescent="0.2">
      <c r="B24" s="12" t="s">
        <v>22</v>
      </c>
      <c r="C24" s="47">
        <v>0.4788</v>
      </c>
    </row>
    <row r="25" spans="1:3" ht="15" customHeight="1" x14ac:dyDescent="0.2">
      <c r="B25" s="12" t="s">
        <v>23</v>
      </c>
      <c r="C25" s="47">
        <v>0.3508</v>
      </c>
    </row>
    <row r="26" spans="1:3" ht="15" customHeight="1" x14ac:dyDescent="0.2">
      <c r="B26" s="12" t="s">
        <v>24</v>
      </c>
      <c r="C26" s="47">
        <v>6.8699999999999997E-2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0.34</v>
      </c>
    </row>
    <row r="30" spans="1:3" ht="14.25" customHeight="1" x14ac:dyDescent="0.2">
      <c r="B30" s="22" t="s">
        <v>27</v>
      </c>
      <c r="C30" s="49">
        <v>2.9000000000000001E-2</v>
      </c>
    </row>
    <row r="31" spans="1:3" ht="14.25" customHeight="1" x14ac:dyDescent="0.2">
      <c r="B31" s="22" t="s">
        <v>28</v>
      </c>
      <c r="C31" s="49">
        <v>0.08</v>
      </c>
    </row>
    <row r="32" spans="1:3" ht="14.25" customHeight="1" x14ac:dyDescent="0.2">
      <c r="B32" s="22" t="s">
        <v>29</v>
      </c>
      <c r="C32" s="49">
        <v>0.55100000000000005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6.3580238338559099</v>
      </c>
    </row>
    <row r="38" spans="1:5" ht="15" customHeight="1" x14ac:dyDescent="0.2">
      <c r="B38" s="28" t="s">
        <v>34</v>
      </c>
      <c r="C38" s="117">
        <v>10.2552658630682</v>
      </c>
      <c r="D38" s="9"/>
      <c r="E38" s="10"/>
    </row>
    <row r="39" spans="1:5" ht="15" customHeight="1" x14ac:dyDescent="0.2">
      <c r="B39" s="28" t="s">
        <v>35</v>
      </c>
      <c r="C39" s="117">
        <v>13.2150395933122</v>
      </c>
      <c r="D39" s="9"/>
      <c r="E39" s="9"/>
    </row>
    <row r="40" spans="1:5" ht="15" customHeight="1" x14ac:dyDescent="0.2">
      <c r="B40" s="28" t="s">
        <v>36</v>
      </c>
      <c r="C40" s="117">
        <v>88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7.0504905359999999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1.53162E-2</v>
      </c>
      <c r="D45" s="9"/>
    </row>
    <row r="46" spans="1:5" ht="15.75" customHeight="1" x14ac:dyDescent="0.2">
      <c r="B46" s="28" t="s">
        <v>41</v>
      </c>
      <c r="C46" s="47">
        <v>5.8125089999999997E-2</v>
      </c>
      <c r="D46" s="9"/>
    </row>
    <row r="47" spans="1:5" ht="15.75" customHeight="1" x14ac:dyDescent="0.2">
      <c r="B47" s="28" t="s">
        <v>42</v>
      </c>
      <c r="C47" s="47">
        <v>9.8306100000000007E-2</v>
      </c>
      <c r="D47" s="9"/>
      <c r="E47" s="10"/>
    </row>
    <row r="48" spans="1:5" ht="15" customHeight="1" x14ac:dyDescent="0.2">
      <c r="B48" s="28" t="s">
        <v>43</v>
      </c>
      <c r="C48" s="48">
        <v>0.82825260999999994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0.59497908152895163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9.4036293000000004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0.230927760418976</v>
      </c>
      <c r="C2" s="115">
        <v>0.95</v>
      </c>
      <c r="D2" s="116">
        <v>70.181806402202682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40.152511457401388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604.92325779293253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1.4449927071862101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13.2848109011973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13.2848109011973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13.2848109011973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13.2848109011973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13.2848109011973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13.2848109011973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0.99157670109264429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5.1057523E-2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0.83822326660000002</v>
      </c>
      <c r="C18" s="115">
        <v>0.95</v>
      </c>
      <c r="D18" s="116">
        <v>13.888305673904391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0.83822326660000002</v>
      </c>
      <c r="C19" s="115">
        <v>0.95</v>
      </c>
      <c r="D19" s="116">
        <v>13.888305673904391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0.91610939029999994</v>
      </c>
      <c r="C21" s="115">
        <v>0.95</v>
      </c>
      <c r="D21" s="116">
        <v>18.808752269215748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23.06828735815467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4.4497323231020474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0.685543070560235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0.65845222469999998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18.846234054877879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8.927083609999999E-3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0.81499999999999995</v>
      </c>
      <c r="C29" s="115">
        <v>0.95</v>
      </c>
      <c r="D29" s="116">
        <v>141.38404679872559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0.1134191936683344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2.157105321486398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0.1230368137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0.87107562276927697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0.14000000000000001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4.5674280063597514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0.74342956594176202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1.6843449999999999E-2</v>
      </c>
      <c r="C3" s="18">
        <f>frac_mam_1_5months * 2.6</f>
        <v>1.6843449999999999E-2</v>
      </c>
      <c r="D3" s="18">
        <f>frac_mam_6_11months * 2.6</f>
        <v>1.3562423160000003E-2</v>
      </c>
      <c r="E3" s="18">
        <f>frac_mam_12_23months * 2.6</f>
        <v>1.3202151819999999E-2</v>
      </c>
      <c r="F3" s="18">
        <f>frac_mam_24_59months * 2.6</f>
        <v>6.2338185000000001E-3</v>
      </c>
    </row>
    <row r="4" spans="1:6" ht="15.75" customHeight="1" x14ac:dyDescent="0.2">
      <c r="A4" s="4" t="s">
        <v>205</v>
      </c>
      <c r="B4" s="18">
        <f>frac_sam_1month * 2.6</f>
        <v>4.4800215200000004E-3</v>
      </c>
      <c r="C4" s="18">
        <f>frac_sam_1_5months * 2.6</f>
        <v>4.4800215200000004E-3</v>
      </c>
      <c r="D4" s="18">
        <f>frac_sam_6_11months * 2.6</f>
        <v>6.6917926400000003E-3</v>
      </c>
      <c r="E4" s="18">
        <f>frac_sam_12_23months * 2.6</f>
        <v>7.2986602000000005E-4</v>
      </c>
      <c r="F4" s="18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0.217</v>
      </c>
      <c r="E2" s="65">
        <f>food_insecure</f>
        <v>0.217</v>
      </c>
      <c r="F2" s="65">
        <f>food_insecure</f>
        <v>0.217</v>
      </c>
      <c r="G2" s="65">
        <f>food_insecure</f>
        <v>0.217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0.217</v>
      </c>
      <c r="F5" s="65">
        <f>food_insecure</f>
        <v>0.217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0.217</v>
      </c>
      <c r="F8" s="65">
        <f>food_insecure</f>
        <v>0.217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0.217</v>
      </c>
      <c r="F9" s="65">
        <f>food_insecure</f>
        <v>0.217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0.624</v>
      </c>
      <c r="E10" s="65">
        <f>IF(ISBLANK(comm_deliv), frac_children_health_facility,1)</f>
        <v>0.624</v>
      </c>
      <c r="F10" s="65">
        <f>IF(ISBLANK(comm_deliv), frac_children_health_facility,1)</f>
        <v>0.624</v>
      </c>
      <c r="G10" s="65">
        <f>IF(ISBLANK(comm_deliv), frac_children_health_facility,1)</f>
        <v>0.624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0.217</v>
      </c>
      <c r="I15" s="65">
        <f>food_insecure</f>
        <v>0.217</v>
      </c>
      <c r="J15" s="65">
        <f>food_insecure</f>
        <v>0.217</v>
      </c>
      <c r="K15" s="65">
        <f>food_insecure</f>
        <v>0.217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0.33900000000000002</v>
      </c>
      <c r="M24" s="65">
        <f>famplan_unmet_need</f>
        <v>0.33900000000000002</v>
      </c>
      <c r="N24" s="65">
        <f>famplan_unmet_need</f>
        <v>0.33900000000000002</v>
      </c>
      <c r="O24" s="65">
        <f>famplan_unmet_need</f>
        <v>0.33900000000000002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0.10037716584701531</v>
      </c>
      <c r="M25" s="65">
        <f>(1-food_insecure)*(0.49)+food_insecure*(0.7)</f>
        <v>0.53556999999999999</v>
      </c>
      <c r="N25" s="65">
        <f>(1-food_insecure)*(0.49)+food_insecure*(0.7)</f>
        <v>0.53556999999999999</v>
      </c>
      <c r="O25" s="65">
        <f>(1-food_insecure)*(0.49)+food_insecure*(0.7)</f>
        <v>0.53556999999999999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4.3018785363006559E-2</v>
      </c>
      <c r="M26" s="65">
        <f>(1-food_insecure)*(0.21)+food_insecure*(0.3)</f>
        <v>0.22952999999999998</v>
      </c>
      <c r="N26" s="65">
        <f>(1-food_insecure)*(0.21)+food_insecure*(0.3)</f>
        <v>0.22952999999999998</v>
      </c>
      <c r="O26" s="65">
        <f>(1-food_insecure)*(0.21)+food_insecure*(0.3)</f>
        <v>0.22952999999999998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4.4025237144470188E-2</v>
      </c>
      <c r="M27" s="65">
        <f>(1-food_insecure)*(0.3)</f>
        <v>0.2349</v>
      </c>
      <c r="N27" s="65">
        <f>(1-food_insecure)*(0.3)</f>
        <v>0.2349</v>
      </c>
      <c r="O27" s="65">
        <f>(1-food_insecure)*(0.3)</f>
        <v>0.2349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0.81257881164550794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593648.37800000003</v>
      </c>
      <c r="C2" s="53">
        <v>1375000</v>
      </c>
      <c r="D2" s="53">
        <v>2690000</v>
      </c>
      <c r="E2" s="53">
        <v>7797000</v>
      </c>
      <c r="F2" s="53">
        <v>6208000</v>
      </c>
      <c r="G2" s="14">
        <f t="shared" ref="G2:G11" si="0">C2+D2+E2+F2</f>
        <v>18070000</v>
      </c>
      <c r="H2" s="14">
        <f t="shared" ref="H2:H11" si="1">(B2 + stillbirth*B2/(1000-stillbirth))/(1-abortion)</f>
        <v>626691.41480310797</v>
      </c>
      <c r="I2" s="14">
        <f t="shared" ref="I2:I11" si="2">G2-H2</f>
        <v>17443308.585196894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589900.71000000008</v>
      </c>
      <c r="C3" s="53">
        <v>1381000</v>
      </c>
      <c r="D3" s="53">
        <v>2684000</v>
      </c>
      <c r="E3" s="53">
        <v>7994000</v>
      </c>
      <c r="F3" s="53">
        <v>6324000</v>
      </c>
      <c r="G3" s="14">
        <f t="shared" si="0"/>
        <v>18383000</v>
      </c>
      <c r="H3" s="14">
        <f t="shared" si="1"/>
        <v>622735.14801594871</v>
      </c>
      <c r="I3" s="14">
        <f t="shared" si="2"/>
        <v>17760264.85198405</v>
      </c>
    </row>
    <row r="4" spans="1:9" ht="15.75" customHeight="1" x14ac:dyDescent="0.2">
      <c r="A4" s="7">
        <f t="shared" si="3"/>
        <v>2023</v>
      </c>
      <c r="B4" s="52">
        <v>585845.79900000012</v>
      </c>
      <c r="C4" s="53">
        <v>1386000</v>
      </c>
      <c r="D4" s="53">
        <v>2678000</v>
      </c>
      <c r="E4" s="53">
        <v>8197000</v>
      </c>
      <c r="F4" s="53">
        <v>6445000</v>
      </c>
      <c r="G4" s="14">
        <f t="shared" si="0"/>
        <v>18706000</v>
      </c>
      <c r="H4" s="14">
        <f t="shared" si="1"/>
        <v>618454.53678939771</v>
      </c>
      <c r="I4" s="14">
        <f t="shared" si="2"/>
        <v>18087545.463210601</v>
      </c>
    </row>
    <row r="5" spans="1:9" ht="15.75" customHeight="1" x14ac:dyDescent="0.2">
      <c r="A5" s="7">
        <f t="shared" si="3"/>
        <v>2024</v>
      </c>
      <c r="B5" s="52">
        <v>581471.44000000029</v>
      </c>
      <c r="C5" s="53">
        <v>1393000</v>
      </c>
      <c r="D5" s="53">
        <v>2676000</v>
      </c>
      <c r="E5" s="53">
        <v>8397000</v>
      </c>
      <c r="F5" s="53">
        <v>6569000</v>
      </c>
      <c r="G5" s="14">
        <f t="shared" si="0"/>
        <v>19035000</v>
      </c>
      <c r="H5" s="14">
        <f t="shared" si="1"/>
        <v>613836.69678147533</v>
      </c>
      <c r="I5" s="14">
        <f t="shared" si="2"/>
        <v>18421163.303218525</v>
      </c>
    </row>
    <row r="6" spans="1:9" ht="15.75" customHeight="1" x14ac:dyDescent="0.2">
      <c r="A6" s="7">
        <f t="shared" si="3"/>
        <v>2025</v>
      </c>
      <c r="B6" s="52">
        <v>576815.88899999997</v>
      </c>
      <c r="C6" s="53">
        <v>1402000</v>
      </c>
      <c r="D6" s="53">
        <v>2677000</v>
      </c>
      <c r="E6" s="53">
        <v>8583000</v>
      </c>
      <c r="F6" s="53">
        <v>6694000</v>
      </c>
      <c r="G6" s="14">
        <f t="shared" si="0"/>
        <v>19356000</v>
      </c>
      <c r="H6" s="14">
        <f t="shared" si="1"/>
        <v>608922.01335774967</v>
      </c>
      <c r="I6" s="14">
        <f t="shared" si="2"/>
        <v>18747077.986642249</v>
      </c>
    </row>
    <row r="7" spans="1:9" ht="15.75" customHeight="1" x14ac:dyDescent="0.2">
      <c r="A7" s="7">
        <f t="shared" si="3"/>
        <v>2026</v>
      </c>
      <c r="B7" s="52">
        <v>573631.56779999996</v>
      </c>
      <c r="C7" s="53">
        <v>1412000</v>
      </c>
      <c r="D7" s="53">
        <v>2684000</v>
      </c>
      <c r="E7" s="53">
        <v>8761000</v>
      </c>
      <c r="F7" s="53">
        <v>6821000</v>
      </c>
      <c r="G7" s="14">
        <f t="shared" si="0"/>
        <v>19678000</v>
      </c>
      <c r="H7" s="14">
        <f t="shared" si="1"/>
        <v>605560.44979256543</v>
      </c>
      <c r="I7" s="14">
        <f t="shared" si="2"/>
        <v>19072439.550207436</v>
      </c>
    </row>
    <row r="8" spans="1:9" ht="15.75" customHeight="1" x14ac:dyDescent="0.2">
      <c r="A8" s="7">
        <f t="shared" si="3"/>
        <v>2027</v>
      </c>
      <c r="B8" s="52">
        <v>570177.18539999996</v>
      </c>
      <c r="C8" s="53">
        <v>1424000</v>
      </c>
      <c r="D8" s="53">
        <v>2694000</v>
      </c>
      <c r="E8" s="53">
        <v>8930000</v>
      </c>
      <c r="F8" s="53">
        <v>6947000</v>
      </c>
      <c r="G8" s="14">
        <f t="shared" si="0"/>
        <v>19995000</v>
      </c>
      <c r="H8" s="14">
        <f t="shared" si="1"/>
        <v>601913.79316255788</v>
      </c>
      <c r="I8" s="14">
        <f t="shared" si="2"/>
        <v>19393086.206837442</v>
      </c>
    </row>
    <row r="9" spans="1:9" ht="15.75" customHeight="1" x14ac:dyDescent="0.2">
      <c r="A9" s="7">
        <f t="shared" si="3"/>
        <v>2028</v>
      </c>
      <c r="B9" s="52">
        <v>566457.25619999995</v>
      </c>
      <c r="C9" s="53">
        <v>1435000</v>
      </c>
      <c r="D9" s="53">
        <v>2707000</v>
      </c>
      <c r="E9" s="53">
        <v>9080000</v>
      </c>
      <c r="F9" s="53">
        <v>7081000</v>
      </c>
      <c r="G9" s="14">
        <f t="shared" si="0"/>
        <v>20303000</v>
      </c>
      <c r="H9" s="14">
        <f t="shared" si="1"/>
        <v>597986.80914355081</v>
      </c>
      <c r="I9" s="14">
        <f t="shared" si="2"/>
        <v>19705013.190856449</v>
      </c>
    </row>
    <row r="10" spans="1:9" ht="15.75" customHeight="1" x14ac:dyDescent="0.2">
      <c r="A10" s="7">
        <f t="shared" si="3"/>
        <v>2029</v>
      </c>
      <c r="B10" s="52">
        <v>562445.46299999999</v>
      </c>
      <c r="C10" s="53">
        <v>1444000</v>
      </c>
      <c r="D10" s="53">
        <v>2722000</v>
      </c>
      <c r="E10" s="53">
        <v>9209000</v>
      </c>
      <c r="F10" s="53">
        <v>7227000</v>
      </c>
      <c r="G10" s="14">
        <f t="shared" si="0"/>
        <v>20602000</v>
      </c>
      <c r="H10" s="14">
        <f t="shared" si="1"/>
        <v>593751.71569500875</v>
      </c>
      <c r="I10" s="14">
        <f t="shared" si="2"/>
        <v>20008248.284304991</v>
      </c>
    </row>
    <row r="11" spans="1:9" ht="15.75" customHeight="1" x14ac:dyDescent="0.2">
      <c r="A11" s="7">
        <f t="shared" si="3"/>
        <v>2030</v>
      </c>
      <c r="B11" s="52">
        <v>558178.15500000003</v>
      </c>
      <c r="C11" s="53">
        <v>1449000</v>
      </c>
      <c r="D11" s="53">
        <v>2737000</v>
      </c>
      <c r="E11" s="53">
        <v>9310000</v>
      </c>
      <c r="F11" s="53">
        <v>7392000</v>
      </c>
      <c r="G11" s="14">
        <f t="shared" si="0"/>
        <v>20888000</v>
      </c>
      <c r="H11" s="14">
        <f t="shared" si="1"/>
        <v>589246.88524818723</v>
      </c>
      <c r="I11" s="14">
        <f t="shared" si="2"/>
        <v>20298753.114751812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7.6954338020167615E-2</v>
      </c>
    </row>
    <row r="5" spans="1:8" ht="15.75" customHeight="1" x14ac:dyDescent="0.2">
      <c r="B5" s="16" t="s">
        <v>70</v>
      </c>
      <c r="C5" s="54">
        <v>4.1228320128518403E-2</v>
      </c>
    </row>
    <row r="6" spans="1:8" ht="15.75" customHeight="1" x14ac:dyDescent="0.2">
      <c r="B6" s="16" t="s">
        <v>71</v>
      </c>
      <c r="C6" s="54">
        <v>0.13444613726507651</v>
      </c>
    </row>
    <row r="7" spans="1:8" ht="15.75" customHeight="1" x14ac:dyDescent="0.2">
      <c r="B7" s="16" t="s">
        <v>72</v>
      </c>
      <c r="C7" s="54">
        <v>0.38688254684612111</v>
      </c>
    </row>
    <row r="8" spans="1:8" ht="15.75" customHeight="1" x14ac:dyDescent="0.2">
      <c r="B8" s="16" t="s">
        <v>73</v>
      </c>
      <c r="C8" s="54">
        <v>8.9928142987232128E-3</v>
      </c>
    </row>
    <row r="9" spans="1:8" ht="15.75" customHeight="1" x14ac:dyDescent="0.2">
      <c r="B9" s="16" t="s">
        <v>74</v>
      </c>
      <c r="C9" s="54">
        <v>0.25729004468209199</v>
      </c>
    </row>
    <row r="10" spans="1:8" ht="15.75" customHeight="1" x14ac:dyDescent="0.2">
      <c r="B10" s="16" t="s">
        <v>75</v>
      </c>
      <c r="C10" s="54">
        <v>9.4205798759301032E-2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8.9580701890332945E-2</v>
      </c>
      <c r="D14" s="54">
        <v>8.9580701890332945E-2</v>
      </c>
      <c r="E14" s="54">
        <v>8.9580701890332945E-2</v>
      </c>
      <c r="F14" s="54">
        <v>8.9580701890332945E-2</v>
      </c>
    </row>
    <row r="15" spans="1:8" ht="15.75" customHeight="1" x14ac:dyDescent="0.2">
      <c r="B15" s="16" t="s">
        <v>82</v>
      </c>
      <c r="C15" s="54">
        <v>0.15266241067921091</v>
      </c>
      <c r="D15" s="54">
        <v>0.15266241067921091</v>
      </c>
      <c r="E15" s="54">
        <v>0.15266241067921091</v>
      </c>
      <c r="F15" s="54">
        <v>0.15266241067921091</v>
      </c>
    </row>
    <row r="16" spans="1:8" ht="15.75" customHeight="1" x14ac:dyDescent="0.2">
      <c r="B16" s="16" t="s">
        <v>83</v>
      </c>
      <c r="C16" s="54">
        <v>2.3461870528993251E-2</v>
      </c>
      <c r="D16" s="54">
        <v>2.3461870528993251E-2</v>
      </c>
      <c r="E16" s="54">
        <v>2.3461870528993251E-2</v>
      </c>
      <c r="F16" s="54">
        <v>2.3461870528993251E-2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4.2201549597979091E-4</v>
      </c>
      <c r="D18" s="54">
        <v>4.2201549597979091E-4</v>
      </c>
      <c r="E18" s="54">
        <v>4.2201549597979091E-4</v>
      </c>
      <c r="F18" s="54">
        <v>4.2201549597979091E-4</v>
      </c>
    </row>
    <row r="19" spans="1:8" ht="15.75" customHeight="1" x14ac:dyDescent="0.2">
      <c r="B19" s="16" t="s">
        <v>86</v>
      </c>
      <c r="C19" s="54">
        <v>9.1504123285945788E-3</v>
      </c>
      <c r="D19" s="54">
        <v>9.1504123285945788E-3</v>
      </c>
      <c r="E19" s="54">
        <v>9.1504123285945788E-3</v>
      </c>
      <c r="F19" s="54">
        <v>9.1504123285945788E-3</v>
      </c>
    </row>
    <row r="20" spans="1:8" ht="15.75" customHeight="1" x14ac:dyDescent="0.2">
      <c r="B20" s="16" t="s">
        <v>87</v>
      </c>
      <c r="C20" s="54">
        <v>2.067295953692503E-2</v>
      </c>
      <c r="D20" s="54">
        <v>2.067295953692503E-2</v>
      </c>
      <c r="E20" s="54">
        <v>2.067295953692503E-2</v>
      </c>
      <c r="F20" s="54">
        <v>2.067295953692503E-2</v>
      </c>
    </row>
    <row r="21" spans="1:8" ht="15.75" customHeight="1" x14ac:dyDescent="0.2">
      <c r="B21" s="16" t="s">
        <v>88</v>
      </c>
      <c r="C21" s="54">
        <v>0.1549542822093426</v>
      </c>
      <c r="D21" s="54">
        <v>0.1549542822093426</v>
      </c>
      <c r="E21" s="54">
        <v>0.1549542822093426</v>
      </c>
      <c r="F21" s="54">
        <v>0.1549542822093426</v>
      </c>
    </row>
    <row r="22" spans="1:8" ht="15.75" customHeight="1" x14ac:dyDescent="0.2">
      <c r="B22" s="16" t="s">
        <v>89</v>
      </c>
      <c r="C22" s="54">
        <v>0.54909534733062104</v>
      </c>
      <c r="D22" s="54">
        <v>0.54909534733062104</v>
      </c>
      <c r="E22" s="54">
        <v>0.54909534733062104</v>
      </c>
      <c r="F22" s="54">
        <v>0.54909534733062104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5.9200000000000003E-2</v>
      </c>
    </row>
    <row r="27" spans="1:8" ht="15.75" customHeight="1" x14ac:dyDescent="0.2">
      <c r="B27" s="16" t="s">
        <v>92</v>
      </c>
      <c r="C27" s="54">
        <v>5.4299999999999987E-2</v>
      </c>
    </row>
    <row r="28" spans="1:8" ht="15.75" customHeight="1" x14ac:dyDescent="0.2">
      <c r="B28" s="16" t="s">
        <v>93</v>
      </c>
      <c r="C28" s="54">
        <v>8.199999999999999E-2</v>
      </c>
    </row>
    <row r="29" spans="1:8" ht="15.75" customHeight="1" x14ac:dyDescent="0.2">
      <c r="B29" s="16" t="s">
        <v>94</v>
      </c>
      <c r="C29" s="54">
        <v>0.17249999999999999</v>
      </c>
    </row>
    <row r="30" spans="1:8" ht="15.75" customHeight="1" x14ac:dyDescent="0.2">
      <c r="B30" s="16" t="s">
        <v>95</v>
      </c>
      <c r="C30" s="54">
        <v>0.28299999999999997</v>
      </c>
    </row>
    <row r="31" spans="1:8" ht="15.75" customHeight="1" x14ac:dyDescent="0.2">
      <c r="B31" s="16" t="s">
        <v>96</v>
      </c>
      <c r="C31" s="54">
        <v>5.2400000000000002E-2</v>
      </c>
    </row>
    <row r="32" spans="1:8" ht="15.75" customHeight="1" x14ac:dyDescent="0.2">
      <c r="B32" s="16" t="s">
        <v>97</v>
      </c>
      <c r="C32" s="54">
        <v>1.12E-2</v>
      </c>
    </row>
    <row r="33" spans="2:3" ht="15.75" customHeight="1" x14ac:dyDescent="0.2">
      <c r="B33" s="16" t="s">
        <v>98</v>
      </c>
      <c r="C33" s="54">
        <v>0.20780000000000001</v>
      </c>
    </row>
    <row r="34" spans="2:3" ht="15.75" customHeight="1" x14ac:dyDescent="0.2">
      <c r="B34" s="16" t="s">
        <v>99</v>
      </c>
      <c r="C34" s="54">
        <v>7.7599999997764832E-2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0.65421882999999992</v>
      </c>
      <c r="D2" s="55">
        <v>0.65421882999999992</v>
      </c>
      <c r="E2" s="55">
        <v>0.61663235000000005</v>
      </c>
      <c r="F2" s="55">
        <v>0.52550452999999997</v>
      </c>
      <c r="G2" s="55">
        <v>0.58405898999999994</v>
      </c>
    </row>
    <row r="3" spans="1:15" ht="15.75" customHeight="1" x14ac:dyDescent="0.2">
      <c r="B3" s="7" t="s">
        <v>103</v>
      </c>
      <c r="C3" s="55">
        <v>0.25853767</v>
      </c>
      <c r="D3" s="55">
        <v>0.25853767</v>
      </c>
      <c r="E3" s="55">
        <v>0.27665413</v>
      </c>
      <c r="F3" s="55">
        <v>0.31895887000000001</v>
      </c>
      <c r="G3" s="55">
        <v>0.29848428999999999</v>
      </c>
    </row>
    <row r="4" spans="1:15" ht="15.75" customHeight="1" x14ac:dyDescent="0.2">
      <c r="B4" s="7" t="s">
        <v>104</v>
      </c>
      <c r="C4" s="56">
        <v>6.6013297999999998E-2</v>
      </c>
      <c r="D4" s="56">
        <v>6.6013297999999998E-2</v>
      </c>
      <c r="E4" s="56">
        <v>8.8126507000000007E-2</v>
      </c>
      <c r="F4" s="56">
        <v>0.12934668999999999</v>
      </c>
      <c r="G4" s="56">
        <v>0.10214143000000001</v>
      </c>
    </row>
    <row r="5" spans="1:15" ht="15.75" customHeight="1" x14ac:dyDescent="0.2">
      <c r="B5" s="7" t="s">
        <v>105</v>
      </c>
      <c r="C5" s="56">
        <v>2.1230158999999998E-2</v>
      </c>
      <c r="D5" s="56">
        <v>2.1230158999999998E-2</v>
      </c>
      <c r="E5" s="56">
        <v>1.8587033999999999E-2</v>
      </c>
      <c r="F5" s="56">
        <v>2.6189925999999999E-2</v>
      </c>
      <c r="G5" s="56">
        <v>1.5315263000000001E-2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0.96359435999999998</v>
      </c>
      <c r="D8" s="55">
        <v>0.96359435999999998</v>
      </c>
      <c r="E8" s="55">
        <v>0.95253792000000004</v>
      </c>
      <c r="F8" s="55">
        <v>0.94064278000000001</v>
      </c>
      <c r="G8" s="55">
        <v>0.95634315000000003</v>
      </c>
    </row>
    <row r="9" spans="1:15" ht="15.75" customHeight="1" x14ac:dyDescent="0.2">
      <c r="B9" s="7" t="s">
        <v>108</v>
      </c>
      <c r="C9" s="55">
        <v>2.8204292999999998E-2</v>
      </c>
      <c r="D9" s="55">
        <v>2.8204292999999998E-2</v>
      </c>
      <c r="E9" s="55">
        <v>3.9671996000000001E-2</v>
      </c>
      <c r="F9" s="55">
        <v>5.3998765999999997E-2</v>
      </c>
      <c r="G9" s="55">
        <v>4.0847887999999999E-2</v>
      </c>
    </row>
    <row r="10" spans="1:15" ht="15.75" customHeight="1" x14ac:dyDescent="0.2">
      <c r="B10" s="7" t="s">
        <v>109</v>
      </c>
      <c r="C10" s="56">
        <v>6.4782499999999996E-3</v>
      </c>
      <c r="D10" s="56">
        <v>6.4782499999999996E-3</v>
      </c>
      <c r="E10" s="56">
        <v>5.2163166000000014E-3</v>
      </c>
      <c r="F10" s="56">
        <v>5.0777506999999996E-3</v>
      </c>
      <c r="G10" s="56">
        <v>2.3976225E-3</v>
      </c>
    </row>
    <row r="11" spans="1:15" ht="15.75" customHeight="1" x14ac:dyDescent="0.2">
      <c r="B11" s="7" t="s">
        <v>110</v>
      </c>
      <c r="C11" s="56">
        <v>1.7230851999999999E-3</v>
      </c>
      <c r="D11" s="56">
        <v>1.7230851999999999E-3</v>
      </c>
      <c r="E11" s="56">
        <v>2.5737664E-3</v>
      </c>
      <c r="F11" s="56">
        <v>2.8071770000000001E-4</v>
      </c>
      <c r="G11" s="56">
        <v>4.1129897999999998E-4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0.90798535650000001</v>
      </c>
      <c r="D14" s="57">
        <v>0.87176858063600005</v>
      </c>
      <c r="E14" s="57">
        <v>0.87176858063600005</v>
      </c>
      <c r="F14" s="57">
        <v>0.44194822078700002</v>
      </c>
      <c r="G14" s="57">
        <v>0.44194822078700002</v>
      </c>
      <c r="H14" s="58">
        <v>4.4999999999999998E-2</v>
      </c>
      <c r="I14" s="58">
        <v>0.27829213483146059</v>
      </c>
      <c r="J14" s="58">
        <v>0.2766741573033708</v>
      </c>
      <c r="K14" s="58">
        <v>0.28638202247191008</v>
      </c>
      <c r="L14" s="58">
        <v>0.22000197185600001</v>
      </c>
      <c r="M14" s="58">
        <v>0.20822398360300001</v>
      </c>
      <c r="N14" s="58">
        <v>0.21044500673550001</v>
      </c>
      <c r="O14" s="58">
        <v>0.18115072333500001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0.54023229345210766</v>
      </c>
      <c r="D15" s="55">
        <f t="shared" si="0"/>
        <v>0.51868406941260514</v>
      </c>
      <c r="E15" s="55">
        <f t="shared" si="0"/>
        <v>0.51868406941260514</v>
      </c>
      <c r="F15" s="55">
        <f t="shared" si="0"/>
        <v>0.2629499464872036</v>
      </c>
      <c r="G15" s="55">
        <f t="shared" si="0"/>
        <v>0.2629499464872036</v>
      </c>
      <c r="H15" s="55">
        <f t="shared" si="0"/>
        <v>2.6774058668802822E-2</v>
      </c>
      <c r="I15" s="55">
        <f t="shared" si="0"/>
        <v>0.16557799877875359</v>
      </c>
      <c r="J15" s="55">
        <f t="shared" si="0"/>
        <v>0.16461533599515624</v>
      </c>
      <c r="K15" s="55">
        <f t="shared" si="0"/>
        <v>0.17039131269674065</v>
      </c>
      <c r="L15" s="55">
        <f t="shared" si="0"/>
        <v>0.13089657114944114</v>
      </c>
      <c r="M15" s="55">
        <f t="shared" si="0"/>
        <v>0.12388891451641243</v>
      </c>
      <c r="N15" s="55">
        <f t="shared" si="0"/>
        <v>0.12521037681984185</v>
      </c>
      <c r="O15" s="55">
        <f t="shared" si="0"/>
        <v>0.10778089098816353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0.78232185360000006</v>
      </c>
      <c r="D2" s="56">
        <v>0.63867821000000002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2.4637365000000001E-2</v>
      </c>
      <c r="D3" s="56">
        <v>6.6391749E-2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0.19304075000000001</v>
      </c>
      <c r="D4" s="56">
        <v>0.27203475999999999</v>
      </c>
      <c r="E4" s="56">
        <v>0.92026948928832997</v>
      </c>
      <c r="F4" s="56">
        <v>0.66487014293670699</v>
      </c>
      <c r="G4" s="56">
        <v>0</v>
      </c>
    </row>
    <row r="5" spans="1:7" x14ac:dyDescent="0.2">
      <c r="B5" s="98" t="s">
        <v>122</v>
      </c>
      <c r="C5" s="55">
        <v>3.1400000040093798E-8</v>
      </c>
      <c r="D5" s="55">
        <v>2.2895281000000101E-2</v>
      </c>
      <c r="E5" s="55">
        <v>7.9730510711670061E-2</v>
      </c>
      <c r="F5" s="55">
        <v>0.33512985706329301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2022-02-01T08:55:40Z</dcterms:modified>
</cp:coreProperties>
</file>