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D89226F1-A303-4E65-B915-393DDCC65304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A39" i="2"/>
  <c r="H38" i="2"/>
  <c r="G38" i="2"/>
  <c r="I38" i="2" s="1"/>
  <c r="A38" i="2"/>
  <c r="A30" i="2"/>
  <c r="A25" i="2"/>
  <c r="A23" i="2"/>
  <c r="A22" i="2"/>
  <c r="A14" i="2"/>
  <c r="H11" i="2"/>
  <c r="G11" i="2"/>
  <c r="I11" i="2" s="1"/>
  <c r="H10" i="2"/>
  <c r="G10" i="2"/>
  <c r="H9" i="2"/>
  <c r="G9" i="2"/>
  <c r="I9" i="2" s="1"/>
  <c r="H8" i="2"/>
  <c r="G8" i="2"/>
  <c r="H7" i="2"/>
  <c r="G7" i="2"/>
  <c r="I7" i="2" s="1"/>
  <c r="H6" i="2"/>
  <c r="G6" i="2"/>
  <c r="H5" i="2"/>
  <c r="G5" i="2"/>
  <c r="I5" i="2" s="1"/>
  <c r="H4" i="2"/>
  <c r="G4" i="2"/>
  <c r="H3" i="2"/>
  <c r="G3" i="2"/>
  <c r="I3" i="2" s="1"/>
  <c r="H2" i="2"/>
  <c r="G2" i="2"/>
  <c r="A2" i="2"/>
  <c r="A32" i="2" s="1"/>
  <c r="C33" i="1"/>
  <c r="C20" i="1"/>
  <c r="A26" i="2" l="1"/>
  <c r="I10" i="2"/>
  <c r="I4" i="2"/>
  <c r="I8" i="2"/>
  <c r="A15" i="2"/>
  <c r="A31" i="2"/>
  <c r="I39" i="2"/>
  <c r="I2" i="2"/>
  <c r="A17" i="2"/>
  <c r="A33" i="2"/>
  <c r="I6" i="2"/>
  <c r="A18" i="2"/>
  <c r="A34" i="2"/>
  <c r="A40" i="2"/>
  <c r="A19" i="2"/>
  <c r="A27" i="2"/>
  <c r="A35" i="2"/>
  <c r="A12" i="2"/>
  <c r="A20" i="2"/>
  <c r="A28" i="2"/>
  <c r="A36" i="2"/>
  <c r="A13" i="2"/>
  <c r="A21" i="2"/>
  <c r="A29" i="2"/>
  <c r="A37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<sst xmlns="http://schemas.openxmlformats.org/spreadsheetml/2006/main" count="2092" uniqueCount="341">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</sst>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28161226</v>
      </c>
    </row>
    <row r="8" spans="1:3" ht="15" customHeight="1" x14ac:dyDescent="0.2">
      <c r="B8" s="7" t="s">
        <v>8</v>
      </c>
      <c r="C8" s="46">
        <v>0.29199999999999998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0.89200000000000002</v>
      </c>
    </row>
    <row r="11" spans="1:3" ht="15" customHeight="1" x14ac:dyDescent="0.2">
      <c r="B11" s="7" t="s">
        <v>11</v>
      </c>
      <c r="C11" s="46">
        <v>0.62</v>
      </c>
    </row>
    <row r="12" spans="1:3" ht="15" customHeight="1" x14ac:dyDescent="0.2">
      <c r="B12" s="7" t="s">
        <v>12</v>
      </c>
      <c r="C12" s="46">
        <v>0.76500000000000001</v>
      </c>
    </row>
    <row r="13" spans="1:3" ht="15" customHeight="1" x14ac:dyDescent="0.2">
      <c r="B13" s="7" t="s">
        <v>13</v>
      </c>
      <c r="C13" s="46">
        <v>0.1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8.3599999999999994E-2</v>
      </c>
    </row>
    <row r="24" spans="1:3" ht="15" customHeight="1" x14ac:dyDescent="0.2">
      <c r="B24" s="12" t="s">
        <v>22</v>
      </c>
      <c r="C24" s="47">
        <v>0.50800000000000001</v>
      </c>
    </row>
    <row r="25" spans="1:3" ht="15" customHeight="1" x14ac:dyDescent="0.2">
      <c r="B25" s="12" t="s">
        <v>23</v>
      </c>
      <c r="C25" s="47">
        <v>0.35120000000000012</v>
      </c>
    </row>
    <row r="26" spans="1:3" ht="15" customHeight="1" x14ac:dyDescent="0.2">
      <c r="B26" s="12" t="s">
        <v>24</v>
      </c>
      <c r="C26" s="47">
        <v>5.7200000000000001E-2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0.20699999999999999</v>
      </c>
    </row>
    <row r="30" spans="1:3" ht="14.25" customHeight="1" x14ac:dyDescent="0.2">
      <c r="B30" s="22" t="s">
        <v>27</v>
      </c>
      <c r="C30" s="49">
        <v>5.8999999999999997E-2</v>
      </c>
    </row>
    <row r="31" spans="1:3" ht="14.25" customHeight="1" x14ac:dyDescent="0.2">
      <c r="B31" s="22" t="s">
        <v>28</v>
      </c>
      <c r="C31" s="49">
        <v>0.13300000000000001</v>
      </c>
    </row>
    <row r="32" spans="1:3" ht="14.25" customHeight="1" x14ac:dyDescent="0.2">
      <c r="B32" s="22" t="s">
        <v>29</v>
      </c>
      <c r="C32" s="49">
        <v>0.60100000001490117</v>
      </c>
    </row>
    <row r="33" spans="1:5" ht="13.15" customHeight="1" x14ac:dyDescent="0.2">
      <c r="B33" s="24" t="s">
        <v>30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41.215947695787101</v>
      </c>
    </row>
    <row r="38" spans="1:5" ht="15" customHeight="1" x14ac:dyDescent="0.2">
      <c r="B38" s="28" t="s">
        <v>34</v>
      </c>
      <c r="C38" s="117">
        <v>55.663825037745802</v>
      </c>
      <c r="D38" s="9"/>
      <c r="E38" s="10"/>
    </row>
    <row r="39" spans="1:5" ht="15" customHeight="1" x14ac:dyDescent="0.2">
      <c r="B39" s="28" t="s">
        <v>35</v>
      </c>
      <c r="C39" s="117">
        <v>67.241911859455101</v>
      </c>
      <c r="D39" s="9"/>
      <c r="E39" s="9"/>
    </row>
    <row r="40" spans="1:5" ht="15" customHeight="1" x14ac:dyDescent="0.2">
      <c r="B40" s="28" t="s">
        <v>36</v>
      </c>
      <c r="C40" s="117">
        <v>140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30.625200799999998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3.5178300000000003E-2</v>
      </c>
      <c r="D45" s="9"/>
    </row>
    <row r="46" spans="1:5" ht="15.75" customHeight="1" x14ac:dyDescent="0.2">
      <c r="B46" s="28" t="s">
        <v>41</v>
      </c>
      <c r="C46" s="47">
        <v>0.122609</v>
      </c>
      <c r="D46" s="9"/>
    </row>
    <row r="47" spans="1:5" ht="15.75" customHeight="1" x14ac:dyDescent="0.2">
      <c r="B47" s="28" t="s">
        <v>42</v>
      </c>
      <c r="C47" s="47">
        <v>0.43473499999999998</v>
      </c>
      <c r="D47" s="9"/>
      <c r="E47" s="10"/>
    </row>
    <row r="48" spans="1:5" ht="15" customHeight="1" x14ac:dyDescent="0.2">
      <c r="B48" s="28" t="s">
        <v>43</v>
      </c>
      <c r="C48" s="48">
        <v>0.40747770000000011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2.2000000000000002</v>
      </c>
      <c r="D51" s="9"/>
    </row>
    <row r="52" spans="1:4" ht="15" customHeight="1" x14ac:dyDescent="0.2">
      <c r="B52" s="28" t="s">
        <v>46</v>
      </c>
      <c r="C52" s="51">
        <v>2.2000000000000002</v>
      </c>
    </row>
    <row r="53" spans="1:4" ht="15.75" customHeight="1" x14ac:dyDescent="0.2">
      <c r="B53" s="28" t="s">
        <v>47</v>
      </c>
      <c r="C53" s="51">
        <v>2.2000000000000002</v>
      </c>
    </row>
    <row r="54" spans="1:4" ht="15.75" customHeight="1" x14ac:dyDescent="0.2">
      <c r="B54" s="28" t="s">
        <v>48</v>
      </c>
      <c r="C54" s="51">
        <v>2.2000000000000002</v>
      </c>
    </row>
    <row r="55" spans="1:4" ht="15.75" customHeight="1" x14ac:dyDescent="0.2">
      <c r="B55" s="28" t="s">
        <v>49</v>
      </c>
      <c r="C55" s="51">
        <v>2.2000000000000002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0.54774383199706367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0.12550434191929599</v>
      </c>
      <c r="C2" s="115">
        <v>0.95</v>
      </c>
      <c r="D2" s="116">
        <v>50.371303540921957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39.708482859157797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294.34045337363011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1.2222293097752139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12.84078230295372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12.84078230295372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12.84078230295372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12.84078230295372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12.84078230295372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12.84078230295372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3.6613000000000001E-3</v>
      </c>
      <c r="C16" s="115">
        <v>0.95</v>
      </c>
      <c r="D16" s="116">
        <v>0.54754810284906963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0.1497243</v>
      </c>
      <c r="C18" s="115">
        <v>0.95</v>
      </c>
      <c r="D18" s="116">
        <v>6.8217383658846993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0.1497243</v>
      </c>
      <c r="C19" s="115">
        <v>0.95</v>
      </c>
      <c r="D19" s="116">
        <v>6.8217383658846993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0.65900899999999996</v>
      </c>
      <c r="C21" s="115">
        <v>0.95</v>
      </c>
      <c r="D21" s="116">
        <v>12.15441108429366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22.06922301210663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4.1722144491998137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0.49314968078089999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0.29442049999999997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18.399477267230779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0.1247952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0.626</v>
      </c>
      <c r="C29" s="115">
        <v>0.95</v>
      </c>
      <c r="D29" s="116">
        <v>96.169549000750962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0.34386987590081408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1.1580402463781181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0.35662080000000002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8.4161140000000009E-2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0.28372551508411997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0.59606912458763395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3.7067724725609019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0.59869495032297004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">
      <c r="A3" s="4" t="s">
        <v>204</v>
      </c>
      <c r="B3" s="18">
        <f>frac_mam_1month * 2.6</f>
        <v>0.20010143667459479</v>
      </c>
      <c r="C3" s="18">
        <f>frac_mam_1_5months * 2.6</f>
        <v>0.20010143667459479</v>
      </c>
      <c r="D3" s="18">
        <f>frac_mam_6_11months * 2.6</f>
        <v>0.21121167540550218</v>
      </c>
      <c r="E3" s="18">
        <f>frac_mam_12_23months * 2.6</f>
        <v>0.13658372908830652</v>
      </c>
      <c r="F3" s="18">
        <f>frac_mam_24_59months * 2.6</f>
        <v>8.9024348556995286E-2</v>
      </c>
    </row>
    <row r="4" spans="1:6" ht="15.75" customHeight="1" x14ac:dyDescent="0.2">
      <c r="A4" s="4" t="s">
        <v>205</v>
      </c>
      <c r="B4" s="18">
        <f>frac_sam_1month * 2.6</f>
        <v>0.16490840166807164</v>
      </c>
      <c r="C4" s="18">
        <f>frac_sam_1_5months * 2.6</f>
        <v>0.16490840166807164</v>
      </c>
      <c r="D4" s="18">
        <f>frac_sam_6_11months * 2.6</f>
        <v>0.12208314687013613</v>
      </c>
      <c r="E4" s="18">
        <f>frac_sam_12_23months * 2.6</f>
        <v>5.5262035131454577E-2</v>
      </c>
      <c r="F4" s="18">
        <f>frac_sam_24_59months * 2.6</f>
        <v>3.3276657573878682E-2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0.29199999999999998</v>
      </c>
      <c r="E2" s="65">
        <f>food_insecure</f>
        <v>0.29199999999999998</v>
      </c>
      <c r="F2" s="65">
        <f>food_insecure</f>
        <v>0.29199999999999998</v>
      </c>
      <c r="G2" s="65">
        <f>food_insecure</f>
        <v>0.29199999999999998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0.29199999999999998</v>
      </c>
      <c r="F5" s="65">
        <f>food_insecure</f>
        <v>0.29199999999999998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4.5306513409961675E-2</v>
      </c>
      <c r="D7" s="65">
        <f>diarrhoea_1_5mo*frac_diarrhea_severe</f>
        <v>4.5306513409961675E-2</v>
      </c>
      <c r="E7" s="65">
        <f>diarrhoea_6_11mo*frac_diarrhea_severe</f>
        <v>4.5306513409961675E-2</v>
      </c>
      <c r="F7" s="65">
        <f>diarrhoea_12_23mo*frac_diarrhea_severe</f>
        <v>4.5306513409961675E-2</v>
      </c>
      <c r="G7" s="65">
        <f>diarrhoea_24_59mo*frac_diarrhea_severe</f>
        <v>4.5306513409961675E-2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0.29199999999999998</v>
      </c>
      <c r="F8" s="65">
        <f>food_insecure</f>
        <v>0.29199999999999998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0.29199999999999998</v>
      </c>
      <c r="F9" s="65">
        <f>food_insecure</f>
        <v>0.29199999999999998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0.76500000000000001</v>
      </c>
      <c r="E10" s="65">
        <f>IF(ISBLANK(comm_deliv), frac_children_health_facility,1)</f>
        <v>0.76500000000000001</v>
      </c>
      <c r="F10" s="65">
        <f>IF(ISBLANK(comm_deliv), frac_children_health_facility,1)</f>
        <v>0.76500000000000001</v>
      </c>
      <c r="G10" s="65">
        <f>IF(ISBLANK(comm_deliv), frac_children_health_facility,1)</f>
        <v>0.76500000000000001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4.5306513409961675E-2</v>
      </c>
      <c r="D12" s="65">
        <f>diarrhoea_1_5mo*frac_diarrhea_severe</f>
        <v>4.5306513409961675E-2</v>
      </c>
      <c r="E12" s="65">
        <f>diarrhoea_6_11mo*frac_diarrhea_severe</f>
        <v>4.5306513409961675E-2</v>
      </c>
      <c r="F12" s="65">
        <f>diarrhoea_12_23mo*frac_diarrhea_severe</f>
        <v>4.5306513409961675E-2</v>
      </c>
      <c r="G12" s="65">
        <f>diarrhoea_24_59mo*frac_diarrhea_severe</f>
        <v>4.5306513409961675E-2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0.29199999999999998</v>
      </c>
      <c r="I15" s="65">
        <f>food_insecure</f>
        <v>0.29199999999999998</v>
      </c>
      <c r="J15" s="65">
        <f>food_insecure</f>
        <v>0.29199999999999998</v>
      </c>
      <c r="K15" s="65">
        <f>food_insecure</f>
        <v>0.29199999999999998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</v>
      </c>
      <c r="M24" s="65">
        <f>famplan_unmet_need</f>
        <v>0.1</v>
      </c>
      <c r="N24" s="65">
        <f>famplan_unmet_need</f>
        <v>0.1</v>
      </c>
      <c r="O24" s="65">
        <f>famplan_unmet_need</f>
        <v>0.1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5.9542559999999981E-2</v>
      </c>
      <c r="M25" s="65">
        <f>(1-food_insecure)*(0.49)+food_insecure*(0.7)</f>
        <v>0.55131999999999992</v>
      </c>
      <c r="N25" s="65">
        <f>(1-food_insecure)*(0.49)+food_insecure*(0.7)</f>
        <v>0.55131999999999992</v>
      </c>
      <c r="O25" s="65">
        <f>(1-food_insecure)*(0.49)+food_insecure*(0.7)</f>
        <v>0.55131999999999992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2.5518239999999994E-2</v>
      </c>
      <c r="M26" s="65">
        <f>(1-food_insecure)*(0.21)+food_insecure*(0.3)</f>
        <v>0.23627999999999999</v>
      </c>
      <c r="N26" s="65">
        <f>(1-food_insecure)*(0.21)+food_insecure*(0.3)</f>
        <v>0.23627999999999999</v>
      </c>
      <c r="O26" s="65">
        <f>(1-food_insecure)*(0.21)+food_insecure*(0.3)</f>
        <v>0.23627999999999999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2.2939199999999993E-2</v>
      </c>
      <c r="M27" s="65">
        <f>(1-food_insecure)*(0.3)</f>
        <v>0.21239999999999998</v>
      </c>
      <c r="N27" s="65">
        <f>(1-food_insecure)*(0.3)</f>
        <v>0.21239999999999998</v>
      </c>
      <c r="O27" s="65">
        <f>(1-food_insecure)*(0.3)</f>
        <v>0.21239999999999998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0.8919999999999999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154206.88800000001</v>
      </c>
      <c r="C2" s="53">
        <v>260000</v>
      </c>
      <c r="D2" s="53">
        <v>653000</v>
      </c>
      <c r="E2" s="53">
        <v>592000</v>
      </c>
      <c r="F2" s="53">
        <v>462000</v>
      </c>
      <c r="G2" s="14">
        <f t="shared" ref="G2:G11" si="0">C2+D2+E2+F2</f>
        <v>1967000</v>
      </c>
      <c r="H2" s="14">
        <f t="shared" ref="H2:H11" si="1">(B2 + stillbirth*B2/(1000-stillbirth))/(1-abortion)</f>
        <v>166749.16697336436</v>
      </c>
      <c r="I2" s="14">
        <f t="shared" ref="I2:I11" si="2">G2-H2</f>
        <v>1800250.8330266357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155601.67000000001</v>
      </c>
      <c r="C3" s="53">
        <v>265000</v>
      </c>
      <c r="D3" s="53">
        <v>662000</v>
      </c>
      <c r="E3" s="53">
        <v>602000</v>
      </c>
      <c r="F3" s="53">
        <v>475000</v>
      </c>
      <c r="G3" s="14">
        <f t="shared" si="0"/>
        <v>2004000</v>
      </c>
      <c r="H3" s="14">
        <f t="shared" si="1"/>
        <v>168257.39231677083</v>
      </c>
      <c r="I3" s="14">
        <f t="shared" si="2"/>
        <v>1835742.6076832293</v>
      </c>
    </row>
    <row r="4" spans="1:9" ht="15.75" customHeight="1" x14ac:dyDescent="0.2">
      <c r="A4" s="7">
        <f t="shared" si="3"/>
        <v>2023</v>
      </c>
      <c r="B4" s="52">
        <v>156931.32</v>
      </c>
      <c r="C4" s="53">
        <v>271000</v>
      </c>
      <c r="D4" s="53">
        <v>670000</v>
      </c>
      <c r="E4" s="53">
        <v>613000</v>
      </c>
      <c r="F4" s="53">
        <v>488000</v>
      </c>
      <c r="G4" s="14">
        <f t="shared" si="0"/>
        <v>2042000</v>
      </c>
      <c r="H4" s="14">
        <f t="shared" si="1"/>
        <v>169695.18820735475</v>
      </c>
      <c r="I4" s="14">
        <f t="shared" si="2"/>
        <v>1872304.8117926451</v>
      </c>
    </row>
    <row r="5" spans="1:9" ht="15.75" customHeight="1" x14ac:dyDescent="0.2">
      <c r="A5" s="7">
        <f t="shared" si="3"/>
        <v>2024</v>
      </c>
      <c r="B5" s="52">
        <v>158136.48199999999</v>
      </c>
      <c r="C5" s="53">
        <v>278000</v>
      </c>
      <c r="D5" s="53">
        <v>678000</v>
      </c>
      <c r="E5" s="53">
        <v>625000</v>
      </c>
      <c r="F5" s="53">
        <v>501000</v>
      </c>
      <c r="G5" s="14">
        <f t="shared" si="0"/>
        <v>2082000</v>
      </c>
      <c r="H5" s="14">
        <f t="shared" si="1"/>
        <v>170998.37097807473</v>
      </c>
      <c r="I5" s="14">
        <f t="shared" si="2"/>
        <v>1911001.6290219254</v>
      </c>
    </row>
    <row r="6" spans="1:9" ht="15.75" customHeight="1" x14ac:dyDescent="0.2">
      <c r="A6" s="7">
        <f t="shared" si="3"/>
        <v>2025</v>
      </c>
      <c r="B6" s="52">
        <v>159244.962</v>
      </c>
      <c r="C6" s="53">
        <v>284000</v>
      </c>
      <c r="D6" s="53">
        <v>688000</v>
      </c>
      <c r="E6" s="53">
        <v>639000</v>
      </c>
      <c r="F6" s="53">
        <v>512000</v>
      </c>
      <c r="G6" s="14">
        <f t="shared" si="0"/>
        <v>2123000</v>
      </c>
      <c r="H6" s="14">
        <f t="shared" si="1"/>
        <v>172197.00820501</v>
      </c>
      <c r="I6" s="14">
        <f t="shared" si="2"/>
        <v>1950802.9917949899</v>
      </c>
    </row>
    <row r="7" spans="1:9" ht="15.75" customHeight="1" x14ac:dyDescent="0.2">
      <c r="A7" s="7">
        <f t="shared" si="3"/>
        <v>2026</v>
      </c>
      <c r="B7" s="52">
        <v>160433.15299999999</v>
      </c>
      <c r="C7" s="53">
        <v>291000</v>
      </c>
      <c r="D7" s="53">
        <v>698000</v>
      </c>
      <c r="E7" s="53">
        <v>655000</v>
      </c>
      <c r="F7" s="53">
        <v>524000</v>
      </c>
      <c r="G7" s="14">
        <f t="shared" si="0"/>
        <v>2168000</v>
      </c>
      <c r="H7" s="14">
        <f t="shared" si="1"/>
        <v>173481.83965466128</v>
      </c>
      <c r="I7" s="14">
        <f t="shared" si="2"/>
        <v>1994518.1603453388</v>
      </c>
    </row>
    <row r="8" spans="1:9" ht="15.75" customHeight="1" x14ac:dyDescent="0.2">
      <c r="A8" s="7">
        <f t="shared" si="3"/>
        <v>2027</v>
      </c>
      <c r="B8" s="52">
        <v>161532.24</v>
      </c>
      <c r="C8" s="53">
        <v>298000</v>
      </c>
      <c r="D8" s="53">
        <v>710000</v>
      </c>
      <c r="E8" s="53">
        <v>671000</v>
      </c>
      <c r="F8" s="53">
        <v>534000</v>
      </c>
      <c r="G8" s="14">
        <f t="shared" si="0"/>
        <v>2213000</v>
      </c>
      <c r="H8" s="14">
        <f t="shared" si="1"/>
        <v>174670.31991036329</v>
      </c>
      <c r="I8" s="14">
        <f t="shared" si="2"/>
        <v>2038329.6800896367</v>
      </c>
    </row>
    <row r="9" spans="1:9" ht="15.75" customHeight="1" x14ac:dyDescent="0.2">
      <c r="A9" s="7">
        <f t="shared" si="3"/>
        <v>2028</v>
      </c>
      <c r="B9" s="52">
        <v>162540.924</v>
      </c>
      <c r="C9" s="53">
        <v>305000</v>
      </c>
      <c r="D9" s="53">
        <v>722000</v>
      </c>
      <c r="E9" s="53">
        <v>689000</v>
      </c>
      <c r="F9" s="53">
        <v>543000</v>
      </c>
      <c r="G9" s="14">
        <f t="shared" si="0"/>
        <v>2259000</v>
      </c>
      <c r="H9" s="14">
        <f t="shared" si="1"/>
        <v>175761.04431911578</v>
      </c>
      <c r="I9" s="14">
        <f t="shared" si="2"/>
        <v>2083238.9556808842</v>
      </c>
    </row>
    <row r="10" spans="1:9" ht="15.75" customHeight="1" x14ac:dyDescent="0.2">
      <c r="A10" s="7">
        <f t="shared" si="3"/>
        <v>2029</v>
      </c>
      <c r="B10" s="52">
        <v>163431.83199999999</v>
      </c>
      <c r="C10" s="53">
        <v>312000</v>
      </c>
      <c r="D10" s="53">
        <v>735000</v>
      </c>
      <c r="E10" s="53">
        <v>707000</v>
      </c>
      <c r="F10" s="53">
        <v>554000</v>
      </c>
      <c r="G10" s="14">
        <f t="shared" si="0"/>
        <v>2308000</v>
      </c>
      <c r="H10" s="14">
        <f t="shared" si="1"/>
        <v>176724.41352250639</v>
      </c>
      <c r="I10" s="14">
        <f t="shared" si="2"/>
        <v>2131275.5864774934</v>
      </c>
    </row>
    <row r="11" spans="1:9" ht="15.75" customHeight="1" x14ac:dyDescent="0.2">
      <c r="A11" s="7">
        <f t="shared" si="3"/>
        <v>2030</v>
      </c>
      <c r="B11" s="52">
        <v>164230.60500000001</v>
      </c>
      <c r="C11" s="53">
        <v>318000</v>
      </c>
      <c r="D11" s="53">
        <v>746000</v>
      </c>
      <c r="E11" s="53">
        <v>726000</v>
      </c>
      <c r="F11" s="53">
        <v>563000</v>
      </c>
      <c r="G11" s="14">
        <f t="shared" si="0"/>
        <v>2353000</v>
      </c>
      <c r="H11" s="14">
        <f t="shared" si="1"/>
        <v>177588.1540082804</v>
      </c>
      <c r="I11" s="14">
        <f t="shared" si="2"/>
        <v>2175411.8459917195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1.2632318123918551E-2</v>
      </c>
    </row>
    <row r="4" spans="1:8" ht="15.75" customHeight="1" x14ac:dyDescent="0.2">
      <c r="B4" s="16" t="s">
        <v>69</v>
      </c>
      <c r="C4" s="54">
        <v>0.15468648780443101</v>
      </c>
    </row>
    <row r="5" spans="1:8" ht="15.75" customHeight="1" x14ac:dyDescent="0.2">
      <c r="B5" s="16" t="s">
        <v>70</v>
      </c>
      <c r="C5" s="54">
        <v>6.3245920765827357E-2</v>
      </c>
    </row>
    <row r="6" spans="1:8" ht="15.75" customHeight="1" x14ac:dyDescent="0.2">
      <c r="B6" s="16" t="s">
        <v>71</v>
      </c>
      <c r="C6" s="54">
        <v>0.22054963089059751</v>
      </c>
    </row>
    <row r="7" spans="1:8" ht="15.75" customHeight="1" x14ac:dyDescent="0.2">
      <c r="B7" s="16" t="s">
        <v>72</v>
      </c>
      <c r="C7" s="54">
        <v>0.36138163848105281</v>
      </c>
    </row>
    <row r="8" spans="1:8" ht="15.75" customHeight="1" x14ac:dyDescent="0.2">
      <c r="B8" s="16" t="s">
        <v>73</v>
      </c>
      <c r="C8" s="54">
        <v>2.5383001996065011E-2</v>
      </c>
    </row>
    <row r="9" spans="1:8" ht="15.75" customHeight="1" x14ac:dyDescent="0.2">
      <c r="B9" s="16" t="s">
        <v>74</v>
      </c>
      <c r="C9" s="54">
        <v>6.1954909856389608E-2</v>
      </c>
    </row>
    <row r="10" spans="1:8" ht="15.75" customHeight="1" x14ac:dyDescent="0.2">
      <c r="B10" s="16" t="s">
        <v>75</v>
      </c>
      <c r="C10" s="54">
        <v>0.1001660920817183</v>
      </c>
    </row>
    <row r="11" spans="1:8" ht="15.75" customHeight="1" x14ac:dyDescent="0.2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0.18199036590322251</v>
      </c>
      <c r="D14" s="54">
        <v>0.18199036590322251</v>
      </c>
      <c r="E14" s="54">
        <v>0.18199036590322251</v>
      </c>
      <c r="F14" s="54">
        <v>0.18199036590322251</v>
      </c>
    </row>
    <row r="15" spans="1:8" ht="15.75" customHeight="1" x14ac:dyDescent="0.2">
      <c r="B15" s="16" t="s">
        <v>82</v>
      </c>
      <c r="C15" s="54">
        <v>0.25609639922817862</v>
      </c>
      <c r="D15" s="54">
        <v>0.25609639922817862</v>
      </c>
      <c r="E15" s="54">
        <v>0.25609639922817862</v>
      </c>
      <c r="F15" s="54">
        <v>0.25609639922817862</v>
      </c>
    </row>
    <row r="16" spans="1:8" ht="15.75" customHeight="1" x14ac:dyDescent="0.2">
      <c r="B16" s="16" t="s">
        <v>83</v>
      </c>
      <c r="C16" s="54">
        <v>2.582266180387963E-2</v>
      </c>
      <c r="D16" s="54">
        <v>2.582266180387963E-2</v>
      </c>
      <c r="E16" s="54">
        <v>2.582266180387963E-2</v>
      </c>
      <c r="F16" s="54">
        <v>2.582266180387963E-2</v>
      </c>
    </row>
    <row r="17" spans="1:8" ht="15.75" customHeight="1" x14ac:dyDescent="0.2">
      <c r="B17" s="16" t="s">
        <v>84</v>
      </c>
      <c r="C17" s="54">
        <v>3.3347303871344408E-2</v>
      </c>
      <c r="D17" s="54">
        <v>3.3347303871344408E-2</v>
      </c>
      <c r="E17" s="54">
        <v>3.3347303871344408E-2</v>
      </c>
      <c r="F17" s="54">
        <v>3.3347303871344408E-2</v>
      </c>
    </row>
    <row r="18" spans="1:8" ht="15.75" customHeight="1" x14ac:dyDescent="0.2">
      <c r="B18" s="16" t="s">
        <v>85</v>
      </c>
      <c r="C18" s="54">
        <v>1.6982588031486639E-3</v>
      </c>
      <c r="D18" s="54">
        <v>1.6982588031486639E-3</v>
      </c>
      <c r="E18" s="54">
        <v>1.6982588031486639E-3</v>
      </c>
      <c r="F18" s="54">
        <v>1.6982588031486639E-3</v>
      </c>
    </row>
    <row r="19" spans="1:8" ht="15.75" customHeight="1" x14ac:dyDescent="0.2">
      <c r="B19" s="16" t="s">
        <v>86</v>
      </c>
      <c r="C19" s="54">
        <v>3.7123194102118777E-2</v>
      </c>
      <c r="D19" s="54">
        <v>3.7123194102118777E-2</v>
      </c>
      <c r="E19" s="54">
        <v>3.7123194102118777E-2</v>
      </c>
      <c r="F19" s="54">
        <v>3.7123194102118777E-2</v>
      </c>
    </row>
    <row r="20" spans="1:8" ht="15.75" customHeight="1" x14ac:dyDescent="0.2">
      <c r="B20" s="16" t="s">
        <v>87</v>
      </c>
      <c r="C20" s="54">
        <v>3.566482230742437E-3</v>
      </c>
      <c r="D20" s="54">
        <v>3.566482230742437E-3</v>
      </c>
      <c r="E20" s="54">
        <v>3.566482230742437E-3</v>
      </c>
      <c r="F20" s="54">
        <v>3.566482230742437E-3</v>
      </c>
    </row>
    <row r="21" spans="1:8" ht="15.75" customHeight="1" x14ac:dyDescent="0.2">
      <c r="B21" s="16" t="s">
        <v>88</v>
      </c>
      <c r="C21" s="54">
        <v>0.11947944839508309</v>
      </c>
      <c r="D21" s="54">
        <v>0.11947944839508309</v>
      </c>
      <c r="E21" s="54">
        <v>0.11947944839508309</v>
      </c>
      <c r="F21" s="54">
        <v>0.11947944839508309</v>
      </c>
    </row>
    <row r="22" spans="1:8" ht="15.75" customHeight="1" x14ac:dyDescent="0.2">
      <c r="B22" s="16" t="s">
        <v>89</v>
      </c>
      <c r="C22" s="54">
        <v>0.34087588566228189</v>
      </c>
      <c r="D22" s="54">
        <v>0.34087588566228189</v>
      </c>
      <c r="E22" s="54">
        <v>0.34087588566228189</v>
      </c>
      <c r="F22" s="54">
        <v>0.34087588566228189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4.6300000000000001E-2</v>
      </c>
    </row>
    <row r="27" spans="1:8" ht="15.75" customHeight="1" x14ac:dyDescent="0.2">
      <c r="B27" s="16" t="s">
        <v>92</v>
      </c>
      <c r="C27" s="54">
        <v>2.76E-2</v>
      </c>
    </row>
    <row r="28" spans="1:8" ht="15.75" customHeight="1" x14ac:dyDescent="0.2">
      <c r="B28" s="16" t="s">
        <v>93</v>
      </c>
      <c r="C28" s="54">
        <v>0.19370000000000001</v>
      </c>
    </row>
    <row r="29" spans="1:8" ht="15.75" customHeight="1" x14ac:dyDescent="0.2">
      <c r="B29" s="16" t="s">
        <v>94</v>
      </c>
      <c r="C29" s="54">
        <v>0.1489</v>
      </c>
    </row>
    <row r="30" spans="1:8" ht="15.75" customHeight="1" x14ac:dyDescent="0.2">
      <c r="B30" s="16" t="s">
        <v>95</v>
      </c>
      <c r="C30" s="54">
        <v>5.0299999999999997E-2</v>
      </c>
    </row>
    <row r="31" spans="1:8" ht="15.75" customHeight="1" x14ac:dyDescent="0.2">
      <c r="B31" s="16" t="s">
        <v>96</v>
      </c>
      <c r="C31" s="54">
        <v>3.0800000000000001E-2</v>
      </c>
    </row>
    <row r="32" spans="1:8" ht="15.75" customHeight="1" x14ac:dyDescent="0.2">
      <c r="B32" s="16" t="s">
        <v>97</v>
      </c>
      <c r="C32" s="54">
        <v>8.5900000000000004E-2</v>
      </c>
    </row>
    <row r="33" spans="2:3" ht="15.75" customHeight="1" x14ac:dyDescent="0.2">
      <c r="B33" s="16" t="s">
        <v>98</v>
      </c>
      <c r="C33" s="54">
        <v>0.17050000000000001</v>
      </c>
    </row>
    <row r="34" spans="2:3" ht="15.75" customHeight="1" x14ac:dyDescent="0.2">
      <c r="B34" s="16" t="s">
        <v>99</v>
      </c>
      <c r="C34" s="54">
        <v>0.246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0.52750802040100098</v>
      </c>
      <c r="D2" s="55">
        <v>0.52750802040100098</v>
      </c>
      <c r="E2" s="55">
        <v>0.59999299049377397</v>
      </c>
      <c r="F2" s="55">
        <v>0.39380156993866</v>
      </c>
      <c r="G2" s="55">
        <v>0.26279121637344399</v>
      </c>
    </row>
    <row r="3" spans="1:15" ht="15.75" customHeight="1" x14ac:dyDescent="0.2">
      <c r="B3" s="7" t="s">
        <v>103</v>
      </c>
      <c r="C3" s="55">
        <v>0.25371876358985901</v>
      </c>
      <c r="D3" s="55">
        <v>0.25371876358985901</v>
      </c>
      <c r="E3" s="55">
        <v>0.20098076760768899</v>
      </c>
      <c r="F3" s="55">
        <v>0.27767601609230003</v>
      </c>
      <c r="G3" s="55">
        <v>0.29173922538757302</v>
      </c>
    </row>
    <row r="4" spans="1:15" ht="15.75" customHeight="1" x14ac:dyDescent="0.2">
      <c r="B4" s="7" t="s">
        <v>104</v>
      </c>
      <c r="C4" s="56">
        <v>0.13137109577655801</v>
      </c>
      <c r="D4" s="56">
        <v>0.13137109577655801</v>
      </c>
      <c r="E4" s="56">
        <v>0.104438312351704</v>
      </c>
      <c r="F4" s="56">
        <v>0.21142743527889299</v>
      </c>
      <c r="G4" s="56">
        <v>0.22741025686263999</v>
      </c>
    </row>
    <row r="5" spans="1:15" ht="15.75" customHeight="1" x14ac:dyDescent="0.2">
      <c r="B5" s="7" t="s">
        <v>105</v>
      </c>
      <c r="C5" s="56">
        <v>8.7402127683162703E-2</v>
      </c>
      <c r="D5" s="56">
        <v>8.7402127683162703E-2</v>
      </c>
      <c r="E5" s="56">
        <v>9.4587936997413594E-2</v>
      </c>
      <c r="F5" s="56">
        <v>0.117094978690147</v>
      </c>
      <c r="G5" s="56">
        <v>0.218059301376343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0.62443768978118896</v>
      </c>
      <c r="D8" s="55">
        <v>0.62443768978118896</v>
      </c>
      <c r="E8" s="55">
        <v>0.731681227684021</v>
      </c>
      <c r="F8" s="55">
        <v>0.73563700914382901</v>
      </c>
      <c r="G8" s="55">
        <v>0.80274420976638794</v>
      </c>
    </row>
    <row r="9" spans="1:15" ht="15.75" customHeight="1" x14ac:dyDescent="0.2">
      <c r="B9" s="7" t="s">
        <v>108</v>
      </c>
      <c r="C9" s="55">
        <v>0.235173910856247</v>
      </c>
      <c r="D9" s="55">
        <v>0.235173910856247</v>
      </c>
      <c r="E9" s="55">
        <v>0.140128448605537</v>
      </c>
      <c r="F9" s="55">
        <v>0.190576165914535</v>
      </c>
      <c r="G9" s="55">
        <v>0.15021693706512401</v>
      </c>
    </row>
    <row r="10" spans="1:15" ht="15.75" customHeight="1" x14ac:dyDescent="0.2">
      <c r="B10" s="7" t="s">
        <v>109</v>
      </c>
      <c r="C10" s="56">
        <v>7.6962091028690297E-2</v>
      </c>
      <c r="D10" s="56">
        <v>7.6962091028690297E-2</v>
      </c>
      <c r="E10" s="56">
        <v>8.123525977134699E-2</v>
      </c>
      <c r="F10" s="56">
        <v>5.25322034955025E-2</v>
      </c>
      <c r="G10" s="56">
        <v>3.4240134060382801E-2</v>
      </c>
    </row>
    <row r="11" spans="1:15" ht="15.75" customHeight="1" x14ac:dyDescent="0.2">
      <c r="B11" s="7" t="s">
        <v>110</v>
      </c>
      <c r="C11" s="56">
        <v>6.3426308333873707E-2</v>
      </c>
      <c r="D11" s="56">
        <v>6.3426308333873707E-2</v>
      </c>
      <c r="E11" s="56">
        <v>4.6955056488513898E-2</v>
      </c>
      <c r="F11" s="56">
        <v>2.1254628896713298E-2</v>
      </c>
      <c r="G11" s="56">
        <v>1.27987144514918E-2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0.38510173949999998</v>
      </c>
      <c r="D14" s="57">
        <v>0.38329127910900002</v>
      </c>
      <c r="E14" s="57">
        <v>0.38329127910900002</v>
      </c>
      <c r="F14" s="57">
        <v>0.26921571210599998</v>
      </c>
      <c r="G14" s="57">
        <v>0.26921571210599998</v>
      </c>
      <c r="H14" s="58">
        <v>0.2722</v>
      </c>
      <c r="I14" s="58">
        <v>0.2722</v>
      </c>
      <c r="J14" s="58">
        <v>0.2722</v>
      </c>
      <c r="K14" s="58">
        <v>0.2722</v>
      </c>
      <c r="L14" s="58">
        <v>0.33359505502600001</v>
      </c>
      <c r="M14" s="58">
        <v>0.24975951863250001</v>
      </c>
      <c r="N14" s="58">
        <v>0.23345903939500001</v>
      </c>
      <c r="O14" s="58">
        <v>0.31854806212800002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0.21093710250246497</v>
      </c>
      <c r="D15" s="55">
        <f t="shared" si="0"/>
        <v>0.20994543399021975</v>
      </c>
      <c r="E15" s="55">
        <f t="shared" si="0"/>
        <v>0.20994543399021975</v>
      </c>
      <c r="F15" s="55">
        <f t="shared" si="0"/>
        <v>0.14746124578275871</v>
      </c>
      <c r="G15" s="55">
        <f t="shared" si="0"/>
        <v>0.14746124578275871</v>
      </c>
      <c r="H15" s="55">
        <f t="shared" si="0"/>
        <v>0.14909587106960073</v>
      </c>
      <c r="I15" s="55">
        <f t="shared" si="0"/>
        <v>0.14909587106960073</v>
      </c>
      <c r="J15" s="55">
        <f t="shared" si="0"/>
        <v>0.14909587106960073</v>
      </c>
      <c r="K15" s="55">
        <f t="shared" si="0"/>
        <v>0.14909587106960073</v>
      </c>
      <c r="L15" s="55">
        <f t="shared" si="0"/>
        <v>0.18272463377521256</v>
      </c>
      <c r="M15" s="55">
        <f t="shared" si="0"/>
        <v>0.13680423581350759</v>
      </c>
      <c r="N15" s="55">
        <f t="shared" si="0"/>
        <v>0.12787574885257075</v>
      </c>
      <c r="O15" s="55">
        <f t="shared" si="0"/>
        <v>0.17448273622522945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0.559345543384552</v>
      </c>
      <c r="D2" s="56">
        <v>0.46563719999999997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7.8223004937171894E-2</v>
      </c>
      <c r="D3" s="56">
        <v>0.1007064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0.32265946269035289</v>
      </c>
      <c r="D4" s="56">
        <v>0.35786780000000001</v>
      </c>
      <c r="E4" s="56">
        <v>0.78967547416687001</v>
      </c>
      <c r="F4" s="56">
        <v>0.63183218240737904</v>
      </c>
      <c r="G4" s="56">
        <v>0</v>
      </c>
    </row>
    <row r="5" spans="1:7" x14ac:dyDescent="0.2">
      <c r="B5" s="98" t="s">
        <v>122</v>
      </c>
      <c r="C5" s="55">
        <v>3.9771988987923099E-2</v>
      </c>
      <c r="D5" s="55">
        <v>7.57885999999999E-2</v>
      </c>
      <c r="E5" s="55">
        <v>0.21032452583312999</v>
      </c>
      <c r="F5" s="55">
        <v>0.36816781759262102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2022-02-01T08:55:34Z</dcterms:modified>
</cp:coreProperties>
</file>