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1CF225CE-826A-46B4-AAAC-037E11D1DB45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33" i="2"/>
  <c r="H11" i="2"/>
  <c r="G11" i="2"/>
  <c r="H10" i="2"/>
  <c r="G10" i="2"/>
  <c r="H9" i="2"/>
  <c r="G9" i="2"/>
  <c r="H8" i="2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2" i="2" s="1"/>
  <c r="C33" i="1"/>
  <c r="C20" i="1"/>
  <c r="I11" i="2" l="1"/>
  <c r="I4" i="2"/>
  <c r="I8" i="2"/>
  <c r="A17" i="2"/>
  <c r="I10" i="2"/>
  <c r="A18" i="2"/>
  <c r="A39" i="2"/>
  <c r="A34" i="2"/>
  <c r="I5" i="2"/>
  <c r="I9" i="2"/>
  <c r="A25" i="2"/>
  <c r="I39" i="2"/>
  <c r="A26" i="2"/>
  <c r="A19" i="2"/>
  <c r="A27" i="2"/>
  <c r="A35" i="2"/>
  <c r="A13" i="2"/>
  <c r="A21" i="2"/>
  <c r="A29" i="2"/>
  <c r="A37" i="2"/>
  <c r="A12" i="2"/>
  <c r="A20" i="2"/>
  <c r="A28" i="2"/>
  <c r="A36" i="2"/>
  <c r="A14" i="2"/>
  <c r="D58" i="20"/>
  <c r="A30" i="2"/>
  <c r="A40" i="2"/>
  <c r="A15" i="2"/>
  <c r="A23" i="2"/>
  <c r="A31" i="2"/>
  <c r="A22" i="2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<sst xmlns="http://schemas.openxmlformats.org/spreadsheetml/2006/main" count="2092" uniqueCount="341">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</sst>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2614230.28125</v>
      </c>
    </row>
    <row r="8" spans="1:3" ht="15" customHeight="1" x14ac:dyDescent="0.2">
      <c r="B8" s="7" t="s">
        <v>8</v>
      </c>
      <c r="C8" s="46">
        <v>0.46700000000000003</v>
      </c>
    </row>
    <row r="9" spans="1:3" ht="15" customHeight="1" x14ac:dyDescent="0.2">
      <c r="B9" s="7" t="s">
        <v>9</v>
      </c>
      <c r="C9" s="47">
        <v>0.97</v>
      </c>
    </row>
    <row r="10" spans="1:3" ht="15" customHeight="1" x14ac:dyDescent="0.2">
      <c r="B10" s="7" t="s">
        <v>10</v>
      </c>
      <c r="C10" s="47">
        <v>0.38866821289062498</v>
      </c>
    </row>
    <row r="11" spans="1:3" ht="15" customHeight="1" x14ac:dyDescent="0.2">
      <c r="B11" s="7" t="s">
        <v>11</v>
      </c>
      <c r="C11" s="46">
        <v>0.53799999999999992</v>
      </c>
    </row>
    <row r="12" spans="1:3" ht="15" customHeight="1" x14ac:dyDescent="0.2">
      <c r="B12" s="7" t="s">
        <v>12</v>
      </c>
      <c r="C12" s="46">
        <v>0.48199999999999998</v>
      </c>
    </row>
    <row r="13" spans="1:3" ht="15" customHeight="1" x14ac:dyDescent="0.2">
      <c r="B13" s="7" t="s">
        <v>13</v>
      </c>
      <c r="C13" s="46">
        <v>0.52600000000000002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7.9199999999999993E-2</v>
      </c>
    </row>
    <row r="24" spans="1:3" ht="15" customHeight="1" x14ac:dyDescent="0.2">
      <c r="B24" s="12" t="s">
        <v>22</v>
      </c>
      <c r="C24" s="47">
        <v>0.43070000000000003</v>
      </c>
    </row>
    <row r="25" spans="1:3" ht="15" customHeight="1" x14ac:dyDescent="0.2">
      <c r="B25" s="12" t="s">
        <v>23</v>
      </c>
      <c r="C25" s="47">
        <v>0.37840000000000001</v>
      </c>
    </row>
    <row r="26" spans="1:3" ht="15" customHeight="1" x14ac:dyDescent="0.2">
      <c r="B26" s="12" t="s">
        <v>24</v>
      </c>
      <c r="C26" s="47">
        <v>0.11169999999999999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0.23</v>
      </c>
    </row>
    <row r="30" spans="1:3" ht="14.25" customHeight="1" x14ac:dyDescent="0.2">
      <c r="B30" s="22" t="s">
        <v>27</v>
      </c>
      <c r="C30" s="49">
        <v>5.0999999999999997E-2</v>
      </c>
    </row>
    <row r="31" spans="1:3" ht="14.25" customHeight="1" x14ac:dyDescent="0.2">
      <c r="B31" s="22" t="s">
        <v>28</v>
      </c>
      <c r="C31" s="49">
        <v>0.11700000000000001</v>
      </c>
    </row>
    <row r="32" spans="1:3" ht="14.25" customHeight="1" x14ac:dyDescent="0.2">
      <c r="B32" s="22" t="s">
        <v>29</v>
      </c>
      <c r="C32" s="49">
        <v>0.60199999999999998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21.963937364414399</v>
      </c>
    </row>
    <row r="38" spans="1:5" ht="15" customHeight="1" x14ac:dyDescent="0.2">
      <c r="B38" s="28" t="s">
        <v>34</v>
      </c>
      <c r="C38" s="117">
        <v>32.695969386853598</v>
      </c>
      <c r="D38" s="9"/>
      <c r="E38" s="10"/>
    </row>
    <row r="39" spans="1:5" ht="15" customHeight="1" x14ac:dyDescent="0.2">
      <c r="B39" s="28" t="s">
        <v>35</v>
      </c>
      <c r="C39" s="117">
        <v>45.3092047931652</v>
      </c>
      <c r="D39" s="9"/>
      <c r="E39" s="9"/>
    </row>
    <row r="40" spans="1:5" ht="15" customHeight="1" x14ac:dyDescent="0.2">
      <c r="B40" s="28" t="s">
        <v>36</v>
      </c>
      <c r="C40" s="117">
        <v>315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19.748426129999999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1.56302E-2</v>
      </c>
      <c r="D45" s="9"/>
    </row>
    <row r="46" spans="1:5" ht="15.75" customHeight="1" x14ac:dyDescent="0.2">
      <c r="B46" s="28" t="s">
        <v>41</v>
      </c>
      <c r="C46" s="47">
        <v>8.1746180000000002E-2</v>
      </c>
      <c r="D46" s="9"/>
    </row>
    <row r="47" spans="1:5" ht="15.75" customHeight="1" x14ac:dyDescent="0.2">
      <c r="B47" s="28" t="s">
        <v>42</v>
      </c>
      <c r="C47" s="47">
        <v>0.2747849</v>
      </c>
      <c r="D47" s="9"/>
      <c r="E47" s="10"/>
    </row>
    <row r="48" spans="1:5" ht="15" customHeight="1" x14ac:dyDescent="0.2">
      <c r="B48" s="28" t="s">
        <v>43</v>
      </c>
      <c r="C48" s="48">
        <v>0.62783872000000007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3.3</v>
      </c>
      <c r="D51" s="9"/>
    </row>
    <row r="52" spans="1:4" ht="15" customHeight="1" x14ac:dyDescent="0.2">
      <c r="B52" s="28" t="s">
        <v>46</v>
      </c>
      <c r="C52" s="51">
        <v>3.3</v>
      </c>
    </row>
    <row r="53" spans="1:4" ht="15.75" customHeight="1" x14ac:dyDescent="0.2">
      <c r="B53" s="28" t="s">
        <v>47</v>
      </c>
      <c r="C53" s="51">
        <v>3.3</v>
      </c>
    </row>
    <row r="54" spans="1:4" ht="15.75" customHeight="1" x14ac:dyDescent="0.2">
      <c r="B54" s="28" t="s">
        <v>48</v>
      </c>
      <c r="C54" s="51">
        <v>3.3</v>
      </c>
    </row>
    <row r="55" spans="1:4" ht="15.75" customHeight="1" x14ac:dyDescent="0.2">
      <c r="B55" s="28" t="s">
        <v>49</v>
      </c>
      <c r="C55" s="51">
        <v>3.3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2.1937842778793421E-2</v>
      </c>
    </row>
    <row r="59" spans="1:4" ht="15.75" customHeight="1" x14ac:dyDescent="0.2">
      <c r="B59" s="28" t="s">
        <v>52</v>
      </c>
      <c r="C59" s="46">
        <v>0.39708931665105418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18.459738000000002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3.3357569115362502E-3</v>
      </c>
      <c r="C2" s="115">
        <v>0.95</v>
      </c>
      <c r="D2" s="116">
        <v>37.674044136829657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42.515974618172699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95.276832335016849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0.18599349155663891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13.53368651819329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13.53368651819329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13.53368651819329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13.53368651819329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13.53368651819329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13.53368651819329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0.61909080000000005</v>
      </c>
      <c r="C16" s="115">
        <v>0.95</v>
      </c>
      <c r="D16" s="116">
        <v>0.27292212746013211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0.36730000000000002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0.1933212852</v>
      </c>
      <c r="C18" s="115">
        <v>0.95</v>
      </c>
      <c r="D18" s="116">
        <v>2.29252278591211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0.1933212852</v>
      </c>
      <c r="C19" s="115">
        <v>0.95</v>
      </c>
      <c r="D19" s="116">
        <v>2.29252278591211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0.80321601869999992</v>
      </c>
      <c r="C21" s="115">
        <v>0.95</v>
      </c>
      <c r="D21" s="116">
        <v>2.058189912020167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23.091298552496731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4.4572760576653501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0.60106269143518598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0.64956375120000009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19.533413866398011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0.31479927060000001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0.217</v>
      </c>
      <c r="C29" s="115">
        <v>0.95</v>
      </c>
      <c r="D29" s="116">
        <v>67.189961183789833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0.97081733578609719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0.53432972574311388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0.5975395966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0.84533248900000002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0.73017287405596099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0.241458760766427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5.5246864466378502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0.514739895210374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">
      <c r="A3" s="4" t="s">
        <v>204</v>
      </c>
      <c r="B3" s="18">
        <f>frac_mam_1month * 2.6</f>
        <v>0.12338286479999999</v>
      </c>
      <c r="C3" s="18">
        <f>frac_mam_1_5months * 2.6</f>
        <v>0.12338286479999999</v>
      </c>
      <c r="D3" s="18">
        <f>frac_mam_6_11months * 2.6</f>
        <v>0.17176622579999998</v>
      </c>
      <c r="E3" s="18">
        <f>frac_mam_12_23months * 2.6</f>
        <v>0.15939431039999999</v>
      </c>
      <c r="F3" s="18">
        <f>frac_mam_24_59months * 2.6</f>
        <v>0.19599710259999997</v>
      </c>
    </row>
    <row r="4" spans="1:6" ht="15.75" customHeight="1" x14ac:dyDescent="0.2">
      <c r="A4" s="4" t="s">
        <v>205</v>
      </c>
      <c r="B4" s="18">
        <f>frac_sam_1month * 2.6</f>
        <v>4.1864630600000001E-2</v>
      </c>
      <c r="C4" s="18">
        <f>frac_sam_1_5months * 2.6</f>
        <v>4.1864630600000001E-2</v>
      </c>
      <c r="D4" s="18">
        <f>frac_sam_6_11months * 2.6</f>
        <v>2.6155979200000002E-2</v>
      </c>
      <c r="E4" s="18">
        <f>frac_sam_12_23months * 2.6</f>
        <v>5.1869415000000002E-2</v>
      </c>
      <c r="F4" s="18">
        <f>frac_sam_24_59months * 2.6</f>
        <v>2.4543023700000003E-2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0.46700000000000003</v>
      </c>
      <c r="E2" s="65">
        <f>food_insecure</f>
        <v>0.46700000000000003</v>
      </c>
      <c r="F2" s="65">
        <f>food_insecure</f>
        <v>0.46700000000000003</v>
      </c>
      <c r="G2" s="65">
        <f>food_insecure</f>
        <v>0.46700000000000003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0.46700000000000003</v>
      </c>
      <c r="F5" s="65">
        <f>food_insecure</f>
        <v>0.46700000000000003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0.46700000000000003</v>
      </c>
      <c r="F8" s="65">
        <f>food_insecure</f>
        <v>0.46700000000000003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0.46700000000000003</v>
      </c>
      <c r="F9" s="65">
        <f>food_insecure</f>
        <v>0.46700000000000003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0.48199999999999998</v>
      </c>
      <c r="E10" s="65">
        <f>IF(ISBLANK(comm_deliv), frac_children_health_facility,1)</f>
        <v>0.48199999999999998</v>
      </c>
      <c r="F10" s="65">
        <f>IF(ISBLANK(comm_deliv), frac_children_health_facility,1)</f>
        <v>0.48199999999999998</v>
      </c>
      <c r="G10" s="65">
        <f>IF(ISBLANK(comm_deliv), frac_children_health_facility,1)</f>
        <v>0.48199999999999998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0.46700000000000003</v>
      </c>
      <c r="I15" s="65">
        <f>food_insecure</f>
        <v>0.46700000000000003</v>
      </c>
      <c r="J15" s="65">
        <f>food_insecure</f>
        <v>0.46700000000000003</v>
      </c>
      <c r="K15" s="65">
        <f>food_insecure</f>
        <v>0.46700000000000003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0.53799999999999992</v>
      </c>
      <c r="I18" s="65">
        <f>frac_PW_health_facility</f>
        <v>0.53799999999999992</v>
      </c>
      <c r="J18" s="65">
        <f>frac_PW_health_facility</f>
        <v>0.53799999999999992</v>
      </c>
      <c r="K18" s="65">
        <f>frac_PW_health_facility</f>
        <v>0.53799999999999992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0.97</v>
      </c>
      <c r="I19" s="65">
        <f>frac_malaria_risk</f>
        <v>0.97</v>
      </c>
      <c r="J19" s="65">
        <f>frac_malaria_risk</f>
        <v>0.97</v>
      </c>
      <c r="K19" s="65">
        <f>frac_malaria_risk</f>
        <v>0.97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0.52600000000000002</v>
      </c>
      <c r="M24" s="65">
        <f>famplan_unmet_need</f>
        <v>0.52600000000000002</v>
      </c>
      <c r="N24" s="65">
        <f>famplan_unmet_need</f>
        <v>0.52600000000000002</v>
      </c>
      <c r="O24" s="65">
        <f>famplan_unmet_need</f>
        <v>0.52600000000000002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0.35950588404541017</v>
      </c>
      <c r="M25" s="65">
        <f>(1-food_insecure)*(0.49)+food_insecure*(0.7)</f>
        <v>0.58806999999999998</v>
      </c>
      <c r="N25" s="65">
        <f>(1-food_insecure)*(0.49)+food_insecure*(0.7)</f>
        <v>0.58806999999999998</v>
      </c>
      <c r="O25" s="65">
        <f>(1-food_insecure)*(0.49)+food_insecure*(0.7)</f>
        <v>0.58806999999999998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0.15407395030517579</v>
      </c>
      <c r="M26" s="65">
        <f>(1-food_insecure)*(0.21)+food_insecure*(0.3)</f>
        <v>0.25202999999999998</v>
      </c>
      <c r="N26" s="65">
        <f>(1-food_insecure)*(0.21)+food_insecure*(0.3)</f>
        <v>0.25202999999999998</v>
      </c>
      <c r="O26" s="65">
        <f>(1-food_insecure)*(0.21)+food_insecure*(0.3)</f>
        <v>0.25202999999999998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9.7751952758789049E-2</v>
      </c>
      <c r="M27" s="65">
        <f>(1-food_insecure)*(0.3)</f>
        <v>0.15989999999999996</v>
      </c>
      <c r="N27" s="65">
        <f>(1-food_insecure)*(0.3)</f>
        <v>0.15989999999999996</v>
      </c>
      <c r="O27" s="65">
        <f>(1-food_insecure)*(0.3)</f>
        <v>0.15989999999999996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0.38866821289062492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0.97</v>
      </c>
      <c r="D34" s="65">
        <f t="shared" si="3"/>
        <v>0.97</v>
      </c>
      <c r="E34" s="65">
        <f t="shared" si="3"/>
        <v>0.97</v>
      </c>
      <c r="F34" s="65">
        <f t="shared" si="3"/>
        <v>0.97</v>
      </c>
      <c r="G34" s="65">
        <f t="shared" si="3"/>
        <v>0.97</v>
      </c>
      <c r="H34" s="65">
        <f t="shared" si="3"/>
        <v>0.97</v>
      </c>
      <c r="I34" s="65">
        <f t="shared" si="3"/>
        <v>0.97</v>
      </c>
      <c r="J34" s="65">
        <f t="shared" si="3"/>
        <v>0.97</v>
      </c>
      <c r="K34" s="65">
        <f t="shared" si="3"/>
        <v>0.97</v>
      </c>
      <c r="L34" s="65">
        <f t="shared" si="3"/>
        <v>0.97</v>
      </c>
      <c r="M34" s="65">
        <f t="shared" si="3"/>
        <v>0.97</v>
      </c>
      <c r="N34" s="65">
        <f t="shared" si="3"/>
        <v>0.97</v>
      </c>
      <c r="O34" s="65">
        <f t="shared" si="3"/>
        <v>0.97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578922.48800000001</v>
      </c>
      <c r="C2" s="53">
        <v>917000</v>
      </c>
      <c r="D2" s="53">
        <v>1483000</v>
      </c>
      <c r="E2" s="53">
        <v>462000</v>
      </c>
      <c r="F2" s="53">
        <v>483000</v>
      </c>
      <c r="G2" s="14">
        <f t="shared" ref="G2:G11" si="0">C2+D2+E2+F2</f>
        <v>3345000</v>
      </c>
      <c r="H2" s="14">
        <f t="shared" ref="H2:H11" si="1">(B2 + stillbirth*B2/(1000-stillbirth))/(1-abortion)</f>
        <v>619062.49956023821</v>
      </c>
      <c r="I2" s="14">
        <f t="shared" ref="I2:I11" si="2">G2-H2</f>
        <v>2725937.5004397617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586153.16400000011</v>
      </c>
      <c r="C3" s="53">
        <v>948000</v>
      </c>
      <c r="D3" s="53">
        <v>1517000</v>
      </c>
      <c r="E3" s="53">
        <v>458000</v>
      </c>
      <c r="F3" s="53">
        <v>480000</v>
      </c>
      <c r="G3" s="14">
        <f t="shared" si="0"/>
        <v>3403000</v>
      </c>
      <c r="H3" s="14">
        <f t="shared" si="1"/>
        <v>626794.51973712642</v>
      </c>
      <c r="I3" s="14">
        <f t="shared" si="2"/>
        <v>2776205.4802628737</v>
      </c>
    </row>
    <row r="4" spans="1:9" ht="15.75" customHeight="1" x14ac:dyDescent="0.2">
      <c r="A4" s="7">
        <f t="shared" si="3"/>
        <v>2023</v>
      </c>
      <c r="B4" s="52">
        <v>593153.94600000011</v>
      </c>
      <c r="C4" s="53">
        <v>981000</v>
      </c>
      <c r="D4" s="53">
        <v>1553000</v>
      </c>
      <c r="E4" s="53">
        <v>455000</v>
      </c>
      <c r="F4" s="53">
        <v>476000</v>
      </c>
      <c r="G4" s="14">
        <f t="shared" si="0"/>
        <v>3465000</v>
      </c>
      <c r="H4" s="14">
        <f t="shared" si="1"/>
        <v>634280.70604640013</v>
      </c>
      <c r="I4" s="14">
        <f t="shared" si="2"/>
        <v>2830719.2939535999</v>
      </c>
    </row>
    <row r="5" spans="1:9" ht="15.75" customHeight="1" x14ac:dyDescent="0.2">
      <c r="A5" s="7">
        <f t="shared" si="3"/>
        <v>2024</v>
      </c>
      <c r="B5" s="52">
        <v>599948.18099999998</v>
      </c>
      <c r="C5" s="53">
        <v>1014000</v>
      </c>
      <c r="D5" s="53">
        <v>1592000</v>
      </c>
      <c r="E5" s="53">
        <v>451000</v>
      </c>
      <c r="F5" s="53">
        <v>472000</v>
      </c>
      <c r="G5" s="14">
        <f t="shared" si="0"/>
        <v>3529000</v>
      </c>
      <c r="H5" s="14">
        <f t="shared" si="1"/>
        <v>641546.024269277</v>
      </c>
      <c r="I5" s="14">
        <f t="shared" si="2"/>
        <v>2887453.9757307228</v>
      </c>
    </row>
    <row r="6" spans="1:9" ht="15.75" customHeight="1" x14ac:dyDescent="0.2">
      <c r="A6" s="7">
        <f t="shared" si="3"/>
        <v>2025</v>
      </c>
      <c r="B6" s="52">
        <v>606495.46</v>
      </c>
      <c r="C6" s="53">
        <v>1048000</v>
      </c>
      <c r="D6" s="53">
        <v>1635000</v>
      </c>
      <c r="E6" s="53">
        <v>446000</v>
      </c>
      <c r="F6" s="53">
        <v>469000</v>
      </c>
      <c r="G6" s="14">
        <f t="shared" si="0"/>
        <v>3598000</v>
      </c>
      <c r="H6" s="14">
        <f t="shared" si="1"/>
        <v>648547.26361836621</v>
      </c>
      <c r="I6" s="14">
        <f t="shared" si="2"/>
        <v>2949452.7363816337</v>
      </c>
    </row>
    <row r="7" spans="1:9" ht="15.75" customHeight="1" x14ac:dyDescent="0.2">
      <c r="A7" s="7">
        <f t="shared" si="3"/>
        <v>2026</v>
      </c>
      <c r="B7" s="52">
        <v>615254.97279999999</v>
      </c>
      <c r="C7" s="53">
        <v>1082000</v>
      </c>
      <c r="D7" s="53">
        <v>1683000</v>
      </c>
      <c r="E7" s="53">
        <v>438000</v>
      </c>
      <c r="F7" s="53">
        <v>465000</v>
      </c>
      <c r="G7" s="14">
        <f t="shared" si="0"/>
        <v>3668000</v>
      </c>
      <c r="H7" s="14">
        <f t="shared" si="1"/>
        <v>657914.12360618892</v>
      </c>
      <c r="I7" s="14">
        <f t="shared" si="2"/>
        <v>3010085.8763938108</v>
      </c>
    </row>
    <row r="8" spans="1:9" ht="15.75" customHeight="1" x14ac:dyDescent="0.2">
      <c r="A8" s="7">
        <f t="shared" si="3"/>
        <v>2027</v>
      </c>
      <c r="B8" s="52">
        <v>623902.43520000007</v>
      </c>
      <c r="C8" s="53">
        <v>1116000</v>
      </c>
      <c r="D8" s="53">
        <v>1734000</v>
      </c>
      <c r="E8" s="53">
        <v>431000</v>
      </c>
      <c r="F8" s="53">
        <v>461000</v>
      </c>
      <c r="G8" s="14">
        <f t="shared" si="0"/>
        <v>3742000</v>
      </c>
      <c r="H8" s="14">
        <f t="shared" si="1"/>
        <v>667161.16409807117</v>
      </c>
      <c r="I8" s="14">
        <f t="shared" si="2"/>
        <v>3074838.8359019291</v>
      </c>
    </row>
    <row r="9" spans="1:9" ht="15.75" customHeight="1" x14ac:dyDescent="0.2">
      <c r="A9" s="7">
        <f t="shared" si="3"/>
        <v>2028</v>
      </c>
      <c r="B9" s="52">
        <v>632430.96759999997</v>
      </c>
      <c r="C9" s="53">
        <v>1149000</v>
      </c>
      <c r="D9" s="53">
        <v>1787000</v>
      </c>
      <c r="E9" s="53">
        <v>423000</v>
      </c>
      <c r="F9" s="53">
        <v>458000</v>
      </c>
      <c r="G9" s="14">
        <f t="shared" si="0"/>
        <v>3817000</v>
      </c>
      <c r="H9" s="14">
        <f t="shared" si="1"/>
        <v>676281.02849194559</v>
      </c>
      <c r="I9" s="14">
        <f t="shared" si="2"/>
        <v>3140718.9715080545</v>
      </c>
    </row>
    <row r="10" spans="1:9" ht="15.75" customHeight="1" x14ac:dyDescent="0.2">
      <c r="A10" s="7">
        <f t="shared" si="3"/>
        <v>2029</v>
      </c>
      <c r="B10" s="52">
        <v>640833.69039999996</v>
      </c>
      <c r="C10" s="53">
        <v>1180000</v>
      </c>
      <c r="D10" s="53">
        <v>1844000</v>
      </c>
      <c r="E10" s="53">
        <v>415000</v>
      </c>
      <c r="F10" s="53">
        <v>456000</v>
      </c>
      <c r="G10" s="14">
        <f t="shared" si="0"/>
        <v>3895000</v>
      </c>
      <c r="H10" s="14">
        <f t="shared" si="1"/>
        <v>685266.36018574541</v>
      </c>
      <c r="I10" s="14">
        <f t="shared" si="2"/>
        <v>3209733.6398142548</v>
      </c>
    </row>
    <row r="11" spans="1:9" ht="15.75" customHeight="1" x14ac:dyDescent="0.2">
      <c r="A11" s="7">
        <f t="shared" si="3"/>
        <v>2030</v>
      </c>
      <c r="B11" s="52">
        <v>649133.06599999999</v>
      </c>
      <c r="C11" s="53">
        <v>1207000</v>
      </c>
      <c r="D11" s="53">
        <v>1904000</v>
      </c>
      <c r="E11" s="53">
        <v>407000</v>
      </c>
      <c r="F11" s="53">
        <v>452000</v>
      </c>
      <c r="G11" s="14">
        <f t="shared" si="0"/>
        <v>3970000</v>
      </c>
      <c r="H11" s="14">
        <f t="shared" si="1"/>
        <v>694141.17902630358</v>
      </c>
      <c r="I11" s="14">
        <f t="shared" si="2"/>
        <v>3275858.8209736962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4.4712824981774828E-3</v>
      </c>
    </row>
    <row r="4" spans="1:8" ht="15.75" customHeight="1" x14ac:dyDescent="0.2">
      <c r="B4" s="16" t="s">
        <v>69</v>
      </c>
      <c r="C4" s="54">
        <v>0.20751379970319861</v>
      </c>
    </row>
    <row r="5" spans="1:8" ht="15.75" customHeight="1" x14ac:dyDescent="0.2">
      <c r="B5" s="16" t="s">
        <v>70</v>
      </c>
      <c r="C5" s="54">
        <v>6.462325837313336E-2</v>
      </c>
    </row>
    <row r="6" spans="1:8" ht="15.75" customHeight="1" x14ac:dyDescent="0.2">
      <c r="B6" s="16" t="s">
        <v>71</v>
      </c>
      <c r="C6" s="54">
        <v>0.25888576741349723</v>
      </c>
    </row>
    <row r="7" spans="1:8" ht="15.75" customHeight="1" x14ac:dyDescent="0.2">
      <c r="B7" s="16" t="s">
        <v>72</v>
      </c>
      <c r="C7" s="54">
        <v>0.27106590944320652</v>
      </c>
    </row>
    <row r="8" spans="1:8" ht="15.75" customHeight="1" x14ac:dyDescent="0.2">
      <c r="B8" s="16" t="s">
        <v>73</v>
      </c>
      <c r="C8" s="54">
        <v>3.8113644275411828E-3</v>
      </c>
    </row>
    <row r="9" spans="1:8" ht="15.75" customHeight="1" x14ac:dyDescent="0.2">
      <c r="B9" s="16" t="s">
        <v>74</v>
      </c>
      <c r="C9" s="54">
        <v>0.11425371089452099</v>
      </c>
    </row>
    <row r="10" spans="1:8" ht="15.75" customHeight="1" x14ac:dyDescent="0.2">
      <c r="B10" s="16" t="s">
        <v>75</v>
      </c>
      <c r="C10" s="54">
        <v>7.537490724672477E-2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0.13920414102579209</v>
      </c>
      <c r="D14" s="54">
        <v>0.13920414102579209</v>
      </c>
      <c r="E14" s="54">
        <v>0.13920414102579209</v>
      </c>
      <c r="F14" s="54">
        <v>0.13920414102579209</v>
      </c>
    </row>
    <row r="15" spans="1:8" ht="15.75" customHeight="1" x14ac:dyDescent="0.2">
      <c r="B15" s="16" t="s">
        <v>82</v>
      </c>
      <c r="C15" s="54">
        <v>0.2124389117327001</v>
      </c>
      <c r="D15" s="54">
        <v>0.2124389117327001</v>
      </c>
      <c r="E15" s="54">
        <v>0.2124389117327001</v>
      </c>
      <c r="F15" s="54">
        <v>0.2124389117327001</v>
      </c>
    </row>
    <row r="16" spans="1:8" ht="15.75" customHeight="1" x14ac:dyDescent="0.2">
      <c r="B16" s="16" t="s">
        <v>83</v>
      </c>
      <c r="C16" s="54">
        <v>2.7422463936026618E-2</v>
      </c>
      <c r="D16" s="54">
        <v>2.7422463936026618E-2</v>
      </c>
      <c r="E16" s="54">
        <v>2.7422463936026618E-2</v>
      </c>
      <c r="F16" s="54">
        <v>2.7422463936026618E-2</v>
      </c>
    </row>
    <row r="17" spans="1:8" ht="15.75" customHeight="1" x14ac:dyDescent="0.2">
      <c r="B17" s="16" t="s">
        <v>84</v>
      </c>
      <c r="C17" s="54">
        <v>7.7409592970447251E-3</v>
      </c>
      <c r="D17" s="54">
        <v>7.7409592970447251E-3</v>
      </c>
      <c r="E17" s="54">
        <v>7.7409592970447251E-3</v>
      </c>
      <c r="F17" s="54">
        <v>7.7409592970447251E-3</v>
      </c>
    </row>
    <row r="18" spans="1:8" ht="15.75" customHeight="1" x14ac:dyDescent="0.2">
      <c r="B18" s="16" t="s">
        <v>85</v>
      </c>
      <c r="C18" s="54">
        <v>8.0427927358167089E-2</v>
      </c>
      <c r="D18" s="54">
        <v>8.0427927358167089E-2</v>
      </c>
      <c r="E18" s="54">
        <v>8.0427927358167089E-2</v>
      </c>
      <c r="F18" s="54">
        <v>8.0427927358167089E-2</v>
      </c>
    </row>
    <row r="19" spans="1:8" ht="15.75" customHeight="1" x14ac:dyDescent="0.2">
      <c r="B19" s="16" t="s">
        <v>86</v>
      </c>
      <c r="C19" s="54">
        <v>3.0702218087033491E-2</v>
      </c>
      <c r="D19" s="54">
        <v>3.0702218087033491E-2</v>
      </c>
      <c r="E19" s="54">
        <v>3.0702218087033491E-2</v>
      </c>
      <c r="F19" s="54">
        <v>3.0702218087033491E-2</v>
      </c>
    </row>
    <row r="20" spans="1:8" ht="15.75" customHeight="1" x14ac:dyDescent="0.2">
      <c r="B20" s="16" t="s">
        <v>87</v>
      </c>
      <c r="C20" s="54">
        <v>1.282555959142416E-2</v>
      </c>
      <c r="D20" s="54">
        <v>1.282555959142416E-2</v>
      </c>
      <c r="E20" s="54">
        <v>1.282555959142416E-2</v>
      </c>
      <c r="F20" s="54">
        <v>1.282555959142416E-2</v>
      </c>
    </row>
    <row r="21" spans="1:8" ht="15.75" customHeight="1" x14ac:dyDescent="0.2">
      <c r="B21" s="16" t="s">
        <v>88</v>
      </c>
      <c r="C21" s="54">
        <v>0.1387297404206429</v>
      </c>
      <c r="D21" s="54">
        <v>0.1387297404206429</v>
      </c>
      <c r="E21" s="54">
        <v>0.1387297404206429</v>
      </c>
      <c r="F21" s="54">
        <v>0.1387297404206429</v>
      </c>
    </row>
    <row r="22" spans="1:8" ht="15.75" customHeight="1" x14ac:dyDescent="0.2">
      <c r="B22" s="16" t="s">
        <v>89</v>
      </c>
      <c r="C22" s="54">
        <v>0.35050807855116889</v>
      </c>
      <c r="D22" s="54">
        <v>0.35050807855116889</v>
      </c>
      <c r="E22" s="54">
        <v>0.35050807855116889</v>
      </c>
      <c r="F22" s="54">
        <v>0.35050807855116889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8.8200000000000001E-2</v>
      </c>
    </row>
    <row r="27" spans="1:8" ht="15.75" customHeight="1" x14ac:dyDescent="0.2">
      <c r="B27" s="16" t="s">
        <v>92</v>
      </c>
      <c r="C27" s="54">
        <v>8.6E-3</v>
      </c>
    </row>
    <row r="28" spans="1:8" ht="15.75" customHeight="1" x14ac:dyDescent="0.2">
      <c r="B28" s="16" t="s">
        <v>93</v>
      </c>
      <c r="C28" s="54">
        <v>0.15820000000000001</v>
      </c>
    </row>
    <row r="29" spans="1:8" ht="15.75" customHeight="1" x14ac:dyDescent="0.2">
      <c r="B29" s="16" t="s">
        <v>94</v>
      </c>
      <c r="C29" s="54">
        <v>0.16900000000000001</v>
      </c>
    </row>
    <row r="30" spans="1:8" ht="15.75" customHeight="1" x14ac:dyDescent="0.2">
      <c r="B30" s="16" t="s">
        <v>95</v>
      </c>
      <c r="C30" s="54">
        <v>0.105</v>
      </c>
    </row>
    <row r="31" spans="1:8" ht="15.75" customHeight="1" x14ac:dyDescent="0.2">
      <c r="B31" s="16" t="s">
        <v>96</v>
      </c>
      <c r="C31" s="54">
        <v>0.1106</v>
      </c>
    </row>
    <row r="32" spans="1:8" ht="15.75" customHeight="1" x14ac:dyDescent="0.2">
      <c r="B32" s="16" t="s">
        <v>97</v>
      </c>
      <c r="C32" s="54">
        <v>1.8800000000000001E-2</v>
      </c>
    </row>
    <row r="33" spans="2:3" ht="15.75" customHeight="1" x14ac:dyDescent="0.2">
      <c r="B33" s="16" t="s">
        <v>98</v>
      </c>
      <c r="C33" s="54">
        <v>8.3100000000000007E-2</v>
      </c>
    </row>
    <row r="34" spans="2:3" ht="15.75" customHeight="1" x14ac:dyDescent="0.2">
      <c r="B34" s="16" t="s">
        <v>99</v>
      </c>
      <c r="C34" s="54">
        <v>0.25850000000000001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0.65407967</v>
      </c>
      <c r="D2" s="55">
        <v>0.65407967</v>
      </c>
      <c r="E2" s="55">
        <v>0.66918259000000002</v>
      </c>
      <c r="F2" s="55">
        <v>0.41012694999999999</v>
      </c>
      <c r="G2" s="55">
        <v>0.48904625000000002</v>
      </c>
    </row>
    <row r="3" spans="1:15" ht="15.75" customHeight="1" x14ac:dyDescent="0.2">
      <c r="B3" s="7" t="s">
        <v>103</v>
      </c>
      <c r="C3" s="55">
        <v>0.20917169999999999</v>
      </c>
      <c r="D3" s="55">
        <v>0.20917169999999999</v>
      </c>
      <c r="E3" s="55">
        <v>0.2164653</v>
      </c>
      <c r="F3" s="55">
        <v>0.35244513999999999</v>
      </c>
      <c r="G3" s="55">
        <v>0.33658463</v>
      </c>
    </row>
    <row r="4" spans="1:15" ht="15.75" customHeight="1" x14ac:dyDescent="0.2">
      <c r="B4" s="7" t="s">
        <v>104</v>
      </c>
      <c r="C4" s="56">
        <v>7.6565332E-2</v>
      </c>
      <c r="D4" s="56">
        <v>7.6565332E-2</v>
      </c>
      <c r="E4" s="56">
        <v>8.913674399999999E-2</v>
      </c>
      <c r="F4" s="56">
        <v>0.17171834999999999</v>
      </c>
      <c r="G4" s="56">
        <v>0.13170572999999999</v>
      </c>
    </row>
    <row r="5" spans="1:15" ht="15.75" customHeight="1" x14ac:dyDescent="0.2">
      <c r="B5" s="7" t="s">
        <v>105</v>
      </c>
      <c r="C5" s="56">
        <v>6.0183295999999997E-2</v>
      </c>
      <c r="D5" s="56">
        <v>6.0183295999999997E-2</v>
      </c>
      <c r="E5" s="56">
        <v>2.5215378E-2</v>
      </c>
      <c r="F5" s="56">
        <v>6.5709548000000007E-2</v>
      </c>
      <c r="G5" s="56">
        <v>4.2663411999999998E-2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0.81782409999999994</v>
      </c>
      <c r="D8" s="55">
        <v>0.81782409999999994</v>
      </c>
      <c r="E8" s="55">
        <v>0.72898048000000004</v>
      </c>
      <c r="F8" s="55">
        <v>0.65379562000000002</v>
      </c>
      <c r="G8" s="55">
        <v>0.64503844999999993</v>
      </c>
    </row>
    <row r="9" spans="1:15" ht="15.75" customHeight="1" x14ac:dyDescent="0.2">
      <c r="B9" s="7" t="s">
        <v>108</v>
      </c>
      <c r="C9" s="55">
        <v>0.11861917</v>
      </c>
      <c r="D9" s="55">
        <v>0.11861917</v>
      </c>
      <c r="E9" s="55">
        <v>0.19489556999999999</v>
      </c>
      <c r="F9" s="55">
        <v>0.26494907000000001</v>
      </c>
      <c r="G9" s="55">
        <v>0.27013843999999998</v>
      </c>
    </row>
    <row r="10" spans="1:15" ht="15.75" customHeight="1" x14ac:dyDescent="0.2">
      <c r="B10" s="7" t="s">
        <v>109</v>
      </c>
      <c r="C10" s="56">
        <v>4.7454947999999997E-2</v>
      </c>
      <c r="D10" s="56">
        <v>4.7454947999999997E-2</v>
      </c>
      <c r="E10" s="56">
        <v>6.6063932999999991E-2</v>
      </c>
      <c r="F10" s="56">
        <v>6.1305503999999997E-2</v>
      </c>
      <c r="G10" s="56">
        <v>7.5383500999999992E-2</v>
      </c>
    </row>
    <row r="11" spans="1:15" ht="15.75" customHeight="1" x14ac:dyDescent="0.2">
      <c r="B11" s="7" t="s">
        <v>110</v>
      </c>
      <c r="C11" s="56">
        <v>1.6101780999999999E-2</v>
      </c>
      <c r="D11" s="56">
        <v>1.6101780999999999E-2</v>
      </c>
      <c r="E11" s="56">
        <v>1.0059992E-2</v>
      </c>
      <c r="F11" s="56">
        <v>1.9949774999999999E-2</v>
      </c>
      <c r="G11" s="56">
        <v>9.4396245000000004E-3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0.89921624824999991</v>
      </c>
      <c r="D14" s="57">
        <v>0.88454178175099996</v>
      </c>
      <c r="E14" s="57">
        <v>0.88454178175099996</v>
      </c>
      <c r="F14" s="57">
        <v>0.71638189990300005</v>
      </c>
      <c r="G14" s="57">
        <v>0.71638189990300005</v>
      </c>
      <c r="H14" s="58">
        <v>0.627</v>
      </c>
      <c r="I14" s="58">
        <v>0.66292791127541595</v>
      </c>
      <c r="J14" s="58">
        <v>0.63047689463955636</v>
      </c>
      <c r="K14" s="58">
        <v>0.60150277264325325</v>
      </c>
      <c r="L14" s="58">
        <v>0.57379674829500005</v>
      </c>
      <c r="M14" s="58">
        <v>0.36735616061149989</v>
      </c>
      <c r="N14" s="58">
        <v>0.36835966194649999</v>
      </c>
      <c r="O14" s="58">
        <v>0.45267017868749998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0.35706916553911716</v>
      </c>
      <c r="D15" s="55">
        <f t="shared" si="0"/>
        <v>0.35124209166481046</v>
      </c>
      <c r="E15" s="55">
        <f t="shared" si="0"/>
        <v>0.35124209166481046</v>
      </c>
      <c r="F15" s="55">
        <f t="shared" si="0"/>
        <v>0.2844675990936662</v>
      </c>
      <c r="G15" s="55">
        <f t="shared" si="0"/>
        <v>0.2844675990936662</v>
      </c>
      <c r="H15" s="55">
        <f t="shared" si="0"/>
        <v>0.24897500154021096</v>
      </c>
      <c r="I15" s="55">
        <f t="shared" si="0"/>
        <v>0.2632415912772656</v>
      </c>
      <c r="J15" s="55">
        <f t="shared" si="0"/>
        <v>0.25035563925670012</v>
      </c>
      <c r="K15" s="55">
        <f t="shared" si="0"/>
        <v>0.23885032495262384</v>
      </c>
      <c r="L15" s="55">
        <f t="shared" si="0"/>
        <v>0.2278485586770585</v>
      </c>
      <c r="M15" s="55">
        <f t="shared" si="0"/>
        <v>0.14587320678477539</v>
      </c>
      <c r="N15" s="55">
        <f t="shared" si="0"/>
        <v>0.14627168644414901</v>
      </c>
      <c r="O15" s="55">
        <f t="shared" si="0"/>
        <v>0.17975049192332995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0.60487792969999998</v>
      </c>
      <c r="D2" s="56">
        <v>0.34281075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0.27744206999999999</v>
      </c>
      <c r="D3" s="56">
        <v>0.48379250000000001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9.1609411000000002E-2</v>
      </c>
      <c r="D4" s="56">
        <v>0.17043858000000001</v>
      </c>
      <c r="E4" s="56">
        <v>0.97205805778503407</v>
      </c>
      <c r="F4" s="56">
        <v>0.70281660556793202</v>
      </c>
      <c r="G4" s="56">
        <v>0</v>
      </c>
    </row>
    <row r="5" spans="1:7" x14ac:dyDescent="0.2">
      <c r="B5" s="98" t="s">
        <v>122</v>
      </c>
      <c r="C5" s="55">
        <v>2.6070589299999902E-2</v>
      </c>
      <c r="D5" s="55">
        <v>2.95817E-3</v>
      </c>
      <c r="E5" s="55">
        <v>2.7941942214965959E-2</v>
      </c>
      <c r="F5" s="55">
        <v>0.29718339443206798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2022-02-01T08:55:58Z</dcterms:modified>
</cp:coreProperties>
</file>