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68D8A3F8-6EA4-44A1-BB1F-7130D2528DE9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8" i="2"/>
  <c r="H38" i="2"/>
  <c r="G38" i="2"/>
  <c r="A38" i="2"/>
  <c r="A30" i="2"/>
  <c r="A25" i="2"/>
  <c r="A18" i="2"/>
  <c r="A15" i="2"/>
  <c r="H11" i="2"/>
  <c r="I11" i="2" s="1"/>
  <c r="G11" i="2"/>
  <c r="H10" i="2"/>
  <c r="G10" i="2"/>
  <c r="H9" i="2"/>
  <c r="G9" i="2"/>
  <c r="H8" i="2"/>
  <c r="I8" i="2" s="1"/>
  <c r="G8" i="2"/>
  <c r="H7" i="2"/>
  <c r="I7" i="2" s="1"/>
  <c r="G7" i="2"/>
  <c r="H6" i="2"/>
  <c r="G6" i="2"/>
  <c r="H5" i="2"/>
  <c r="G5" i="2"/>
  <c r="H4" i="2"/>
  <c r="I4" i="2" s="1"/>
  <c r="G4" i="2"/>
  <c r="H3" i="2"/>
  <c r="I3" i="2" s="1"/>
  <c r="G3" i="2"/>
  <c r="H2" i="2"/>
  <c r="I2" i="2" s="1"/>
  <c r="G2" i="2"/>
  <c r="A2" i="2"/>
  <c r="A32" i="2" s="1"/>
  <c r="C33" i="1"/>
  <c r="C20" i="1"/>
  <c r="A16" i="2" l="1"/>
  <c r="A26" i="2"/>
  <c r="I5" i="2"/>
  <c r="I9" i="2"/>
  <c r="A17" i="2"/>
  <c r="A27" i="2"/>
  <c r="I10" i="2"/>
  <c r="A19" i="2"/>
  <c r="A39" i="2"/>
  <c r="A22" i="2"/>
  <c r="A33" i="2"/>
  <c r="I39" i="2"/>
  <c r="I6" i="2"/>
  <c r="A31" i="2"/>
  <c r="A23" i="2"/>
  <c r="A34" i="2"/>
  <c r="A3" i="2"/>
  <c r="A4" i="2" s="1"/>
  <c r="A5" i="2" s="1"/>
  <c r="A6" i="2" s="1"/>
  <c r="A7" i="2" s="1"/>
  <c r="A8" i="2" s="1"/>
  <c r="A9" i="2" s="1"/>
  <c r="A10" i="2" s="1"/>
  <c r="A11" i="2" s="1"/>
  <c r="A14" i="2"/>
  <c r="A24" i="2"/>
  <c r="A35" i="2"/>
  <c r="A40" i="2"/>
  <c r="D58" i="20"/>
  <c r="A12" i="2"/>
  <c r="A20" i="2"/>
  <c r="A28" i="2"/>
  <c r="A36" i="2"/>
  <c r="A13" i="2"/>
  <c r="A21" i="2"/>
  <c r="A29" i="2"/>
  <c r="A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<sst xmlns="http://schemas.openxmlformats.org/spreadsheetml/2006/main" count="2092" uniqueCount="341">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</sst>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1160109.375</v>
      </c>
    </row>
    <row r="8" spans="1:3" ht="15" customHeight="1" x14ac:dyDescent="0.2">
      <c r="B8" s="7" t="s">
        <v>8</v>
      </c>
      <c r="C8" s="46">
        <v>0.52900000000000003</v>
      </c>
    </row>
    <row r="9" spans="1:3" ht="15" customHeight="1" x14ac:dyDescent="0.2">
      <c r="B9" s="7" t="s">
        <v>9</v>
      </c>
      <c r="C9" s="47">
        <v>0.99900000000000011</v>
      </c>
    </row>
    <row r="10" spans="1:3" ht="15" customHeight="1" x14ac:dyDescent="0.2">
      <c r="B10" s="7" t="s">
        <v>10</v>
      </c>
      <c r="C10" s="47">
        <v>0.369639015197754</v>
      </c>
    </row>
    <row r="11" spans="1:3" ht="15" customHeight="1" x14ac:dyDescent="0.2">
      <c r="B11" s="7" t="s">
        <v>11</v>
      </c>
      <c r="C11" s="46">
        <v>0.76</v>
      </c>
    </row>
    <row r="12" spans="1:3" ht="15" customHeight="1" x14ac:dyDescent="0.2">
      <c r="B12" s="7" t="s">
        <v>12</v>
      </c>
      <c r="C12" s="46">
        <v>0.71700000000000008</v>
      </c>
    </row>
    <row r="13" spans="1:3" ht="15" customHeight="1" x14ac:dyDescent="0.2">
      <c r="B13" s="7" t="s">
        <v>13</v>
      </c>
      <c r="C13" s="46">
        <v>0.625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0.13070000000000001</v>
      </c>
    </row>
    <row r="24" spans="1:3" ht="15" customHeight="1" x14ac:dyDescent="0.2">
      <c r="B24" s="12" t="s">
        <v>22</v>
      </c>
      <c r="C24" s="47">
        <v>0.4617</v>
      </c>
    </row>
    <row r="25" spans="1:3" ht="15" customHeight="1" x14ac:dyDescent="0.2">
      <c r="B25" s="12" t="s">
        <v>23</v>
      </c>
      <c r="C25" s="47">
        <v>0.31919999999999998</v>
      </c>
    </row>
    <row r="26" spans="1:3" ht="15" customHeight="1" x14ac:dyDescent="0.2">
      <c r="B26" s="12" t="s">
        <v>24</v>
      </c>
      <c r="C26" s="47">
        <v>8.8399999999999992E-2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</v>
      </c>
    </row>
    <row r="30" spans="1:3" ht="14.25" customHeight="1" x14ac:dyDescent="0.2">
      <c r="B30" s="22" t="s">
        <v>27</v>
      </c>
      <c r="C30" s="49">
        <v>4.5999999999999999E-2</v>
      </c>
    </row>
    <row r="31" spans="1:3" ht="14.25" customHeight="1" x14ac:dyDescent="0.2">
      <c r="B31" s="22" t="s">
        <v>28</v>
      </c>
      <c r="C31" s="49">
        <v>0.109</v>
      </c>
    </row>
    <row r="32" spans="1:3" ht="14.25" customHeight="1" x14ac:dyDescent="0.2">
      <c r="B32" s="22" t="s">
        <v>29</v>
      </c>
      <c r="C32" s="49">
        <v>0.64500000001490121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31.178803074694098</v>
      </c>
    </row>
    <row r="38" spans="1:5" ht="15" customHeight="1" x14ac:dyDescent="0.2">
      <c r="B38" s="28" t="s">
        <v>34</v>
      </c>
      <c r="C38" s="117">
        <v>80.921036391288396</v>
      </c>
      <c r="D38" s="9"/>
      <c r="E38" s="10"/>
    </row>
    <row r="39" spans="1:5" ht="15" customHeight="1" x14ac:dyDescent="0.2">
      <c r="B39" s="28" t="s">
        <v>35</v>
      </c>
      <c r="C39" s="117">
        <v>109.236527986754</v>
      </c>
      <c r="D39" s="9"/>
      <c r="E39" s="9"/>
    </row>
    <row r="40" spans="1:5" ht="15" customHeight="1" x14ac:dyDescent="0.2">
      <c r="B40" s="28" t="s">
        <v>36</v>
      </c>
      <c r="C40" s="117">
        <v>1120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23.723978259999999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1.61006E-2</v>
      </c>
      <c r="D45" s="9"/>
    </row>
    <row r="46" spans="1:5" ht="15.75" customHeight="1" x14ac:dyDescent="0.2">
      <c r="B46" s="28" t="s">
        <v>41</v>
      </c>
      <c r="C46" s="47">
        <v>8.3966399999999997E-2</v>
      </c>
      <c r="D46" s="9"/>
    </row>
    <row r="47" spans="1:5" ht="15.75" customHeight="1" x14ac:dyDescent="0.2">
      <c r="B47" s="28" t="s">
        <v>42</v>
      </c>
      <c r="C47" s="47">
        <v>0.26741039999999999</v>
      </c>
      <c r="D47" s="9"/>
      <c r="E47" s="10"/>
    </row>
    <row r="48" spans="1:5" ht="15" customHeight="1" x14ac:dyDescent="0.2">
      <c r="B48" s="28" t="s">
        <v>43</v>
      </c>
      <c r="C48" s="48">
        <v>0.63252260000000005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0.41310871141051281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14.415100000000001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0.42381204547116103</v>
      </c>
      <c r="C2" s="115">
        <v>0.95</v>
      </c>
      <c r="D2" s="116">
        <v>34.819261433026043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47.362947514627443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50.52045111826412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0.15284496024175781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15.022196845122521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15.022196845122521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15.022196845122521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15.022196845122521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15.022196845122521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15.022196845122521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0.73015304565429606</v>
      </c>
      <c r="C16" s="115">
        <v>0.95</v>
      </c>
      <c r="D16" s="116">
        <v>0.22477769467930861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0.103311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0.25069368359999999</v>
      </c>
      <c r="C18" s="115">
        <v>0.95</v>
      </c>
      <c r="D18" s="116">
        <v>1.2741986036609081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0.25069368359999999</v>
      </c>
      <c r="C19" s="115">
        <v>0.95</v>
      </c>
      <c r="D19" s="116">
        <v>1.2741986036609081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0.8341286469000001</v>
      </c>
      <c r="C21" s="115">
        <v>0.95</v>
      </c>
      <c r="D21" s="116">
        <v>1.617657643758611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25.587629641895109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4.9145085291285842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0.72089660062483707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0.27672941210000002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21.711791130794801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0.57786636349999998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0.161</v>
      </c>
      <c r="C29" s="115">
        <v>0.95</v>
      </c>
      <c r="D29" s="116">
        <v>60.674348370795308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2.935143539368509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0.41676337027171728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0.62068790439999999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0.7199681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0.24531149249355999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0.192751381624786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3.9579419154138891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0.156526615756648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7.7684037600000005E-2</v>
      </c>
      <c r="C3" s="18">
        <f>frac_mam_1_5months * 2.6</f>
        <v>7.7684037600000005E-2</v>
      </c>
      <c r="D3" s="18">
        <f>frac_mam_6_11months * 2.6</f>
        <v>0.24544125319999999</v>
      </c>
      <c r="E3" s="18">
        <f>frac_mam_12_23months * 2.6</f>
        <v>0.19032719420000002</v>
      </c>
      <c r="F3" s="18">
        <f>frac_mam_24_59months * 2.6</f>
        <v>7.6240608600000009E-2</v>
      </c>
    </row>
    <row r="4" spans="1:6" ht="15.75" customHeight="1" x14ac:dyDescent="0.2">
      <c r="A4" s="4" t="s">
        <v>205</v>
      </c>
      <c r="B4" s="18">
        <f>frac_sam_1month * 2.6</f>
        <v>2.9978044200000002E-2</v>
      </c>
      <c r="C4" s="18">
        <f>frac_sam_1_5months * 2.6</f>
        <v>2.9978044200000002E-2</v>
      </c>
      <c r="D4" s="18">
        <f>frac_sam_6_11months * 2.6</f>
        <v>3.2652718800000001E-2</v>
      </c>
      <c r="E4" s="18">
        <f>frac_sam_12_23months * 2.6</f>
        <v>4.3962149400000004E-2</v>
      </c>
      <c r="F4" s="18">
        <f>frac_sam_24_59months * 2.6</f>
        <v>1.4419274480000001E-2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0.52900000000000003</v>
      </c>
      <c r="E2" s="65">
        <f>food_insecure</f>
        <v>0.52900000000000003</v>
      </c>
      <c r="F2" s="65">
        <f>food_insecure</f>
        <v>0.52900000000000003</v>
      </c>
      <c r="G2" s="65">
        <f>food_insecure</f>
        <v>0.52900000000000003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0.52900000000000003</v>
      </c>
      <c r="F5" s="65">
        <f>food_insecure</f>
        <v>0.52900000000000003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0.52900000000000003</v>
      </c>
      <c r="F8" s="65">
        <f>food_insecure</f>
        <v>0.52900000000000003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0.52900000000000003</v>
      </c>
      <c r="F9" s="65">
        <f>food_insecure</f>
        <v>0.52900000000000003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0.71700000000000008</v>
      </c>
      <c r="E10" s="65">
        <f>IF(ISBLANK(comm_deliv), frac_children_health_facility,1)</f>
        <v>0.71700000000000008</v>
      </c>
      <c r="F10" s="65">
        <f>IF(ISBLANK(comm_deliv), frac_children_health_facility,1)</f>
        <v>0.71700000000000008</v>
      </c>
      <c r="G10" s="65">
        <f>IF(ISBLANK(comm_deliv), frac_children_health_facility,1)</f>
        <v>0.71700000000000008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0.52900000000000003</v>
      </c>
      <c r="I15" s="65">
        <f>food_insecure</f>
        <v>0.52900000000000003</v>
      </c>
      <c r="J15" s="65">
        <f>food_insecure</f>
        <v>0.52900000000000003</v>
      </c>
      <c r="K15" s="65">
        <f>food_insecure</f>
        <v>0.52900000000000003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0.76</v>
      </c>
      <c r="I18" s="65">
        <f>frac_PW_health_facility</f>
        <v>0.76</v>
      </c>
      <c r="J18" s="65">
        <f>frac_PW_health_facility</f>
        <v>0.76</v>
      </c>
      <c r="K18" s="65">
        <f>frac_PW_health_facility</f>
        <v>0.76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0.99900000000000011</v>
      </c>
      <c r="I19" s="65">
        <f>frac_malaria_risk</f>
        <v>0.99900000000000011</v>
      </c>
      <c r="J19" s="65">
        <f>frac_malaria_risk</f>
        <v>0.99900000000000011</v>
      </c>
      <c r="K19" s="65">
        <f>frac_malaria_risk</f>
        <v>0.99900000000000011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0.625</v>
      </c>
      <c r="M24" s="65">
        <f>famplan_unmet_need</f>
        <v>0.625</v>
      </c>
      <c r="N24" s="65">
        <f>famplan_unmet_need</f>
        <v>0.625</v>
      </c>
      <c r="O24" s="65">
        <f>famplan_unmet_need</f>
        <v>0.625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0.37890368435478206</v>
      </c>
      <c r="M25" s="65">
        <f>(1-food_insecure)*(0.49)+food_insecure*(0.7)</f>
        <v>0.60109000000000001</v>
      </c>
      <c r="N25" s="65">
        <f>(1-food_insecure)*(0.49)+food_insecure*(0.7)</f>
        <v>0.60109000000000001</v>
      </c>
      <c r="O25" s="65">
        <f>(1-food_insecure)*(0.49)+food_insecure*(0.7)</f>
        <v>0.60109000000000001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0.16238729329490659</v>
      </c>
      <c r="M26" s="65">
        <f>(1-food_insecure)*(0.21)+food_insecure*(0.3)</f>
        <v>0.25761000000000001</v>
      </c>
      <c r="N26" s="65">
        <f>(1-food_insecure)*(0.21)+food_insecure*(0.3)</f>
        <v>0.25761000000000001</v>
      </c>
      <c r="O26" s="65">
        <f>(1-food_insecure)*(0.21)+food_insecure*(0.3)</f>
        <v>0.25761000000000001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8.9070007152557348E-2</v>
      </c>
      <c r="M27" s="65">
        <f>(1-food_insecure)*(0.3)</f>
        <v>0.14129999999999998</v>
      </c>
      <c r="N27" s="65">
        <f>(1-food_insecure)*(0.3)</f>
        <v>0.14129999999999998</v>
      </c>
      <c r="O27" s="65">
        <f>(1-food_insecure)*(0.3)</f>
        <v>0.14129999999999998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0.369639015197754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0.99900000000000011</v>
      </c>
      <c r="D34" s="65">
        <f t="shared" si="3"/>
        <v>0.99900000000000011</v>
      </c>
      <c r="E34" s="65">
        <f t="shared" si="3"/>
        <v>0.99900000000000011</v>
      </c>
      <c r="F34" s="65">
        <f t="shared" si="3"/>
        <v>0.99900000000000011</v>
      </c>
      <c r="G34" s="65">
        <f t="shared" si="3"/>
        <v>0.99900000000000011</v>
      </c>
      <c r="H34" s="65">
        <f t="shared" si="3"/>
        <v>0.99900000000000011</v>
      </c>
      <c r="I34" s="65">
        <f t="shared" si="3"/>
        <v>0.99900000000000011</v>
      </c>
      <c r="J34" s="65">
        <f t="shared" si="3"/>
        <v>0.99900000000000011</v>
      </c>
      <c r="K34" s="65">
        <f t="shared" si="3"/>
        <v>0.99900000000000011</v>
      </c>
      <c r="L34" s="65">
        <f t="shared" si="3"/>
        <v>0.99900000000000011</v>
      </c>
      <c r="M34" s="65">
        <f t="shared" si="3"/>
        <v>0.99900000000000011</v>
      </c>
      <c r="N34" s="65">
        <f t="shared" si="3"/>
        <v>0.99900000000000011</v>
      </c>
      <c r="O34" s="65">
        <f t="shared" si="3"/>
        <v>0.99900000000000011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265556.87760000001</v>
      </c>
      <c r="C2" s="53">
        <v>460000</v>
      </c>
      <c r="D2" s="53">
        <v>730000</v>
      </c>
      <c r="E2" s="53">
        <v>41000</v>
      </c>
      <c r="F2" s="53">
        <v>35000</v>
      </c>
      <c r="G2" s="14">
        <f t="shared" ref="G2:G11" si="0">C2+D2+E2+F2</f>
        <v>1266000</v>
      </c>
      <c r="H2" s="14">
        <f t="shared" ref="H2:H11" si="1">(B2 + stillbirth*B2/(1000-stillbirth))/(1-abortion)</f>
        <v>285125.82581114722</v>
      </c>
      <c r="I2" s="14">
        <f t="shared" ref="I2:I11" si="2">G2-H2</f>
        <v>980874.17418885278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266760.5232</v>
      </c>
      <c r="C3" s="53">
        <v>471000</v>
      </c>
      <c r="D3" s="53">
        <v>750000</v>
      </c>
      <c r="E3" s="53">
        <v>41000</v>
      </c>
      <c r="F3" s="53">
        <v>36000</v>
      </c>
      <c r="G3" s="14">
        <f t="shared" si="0"/>
        <v>1298000</v>
      </c>
      <c r="H3" s="14">
        <f t="shared" si="1"/>
        <v>286418.1683359787</v>
      </c>
      <c r="I3" s="14">
        <f t="shared" si="2"/>
        <v>1011581.8316640214</v>
      </c>
    </row>
    <row r="4" spans="1:9" ht="15.75" customHeight="1" x14ac:dyDescent="0.2">
      <c r="A4" s="7">
        <f t="shared" si="3"/>
        <v>2023</v>
      </c>
      <c r="B4" s="52">
        <v>267801.3468</v>
      </c>
      <c r="C4" s="53">
        <v>482000</v>
      </c>
      <c r="D4" s="53">
        <v>770000</v>
      </c>
      <c r="E4" s="53">
        <v>42000</v>
      </c>
      <c r="F4" s="53">
        <v>36000</v>
      </c>
      <c r="G4" s="14">
        <f t="shared" si="0"/>
        <v>1330000</v>
      </c>
      <c r="H4" s="14">
        <f t="shared" si="1"/>
        <v>287535.69046967675</v>
      </c>
      <c r="I4" s="14">
        <f t="shared" si="2"/>
        <v>1042464.3095303233</v>
      </c>
    </row>
    <row r="5" spans="1:9" ht="15.75" customHeight="1" x14ac:dyDescent="0.2">
      <c r="A5" s="7">
        <f t="shared" si="3"/>
        <v>2024</v>
      </c>
      <c r="B5" s="52">
        <v>268710.20980000001</v>
      </c>
      <c r="C5" s="53">
        <v>492000</v>
      </c>
      <c r="D5" s="53">
        <v>790000</v>
      </c>
      <c r="E5" s="53">
        <v>43000</v>
      </c>
      <c r="F5" s="53">
        <v>37000</v>
      </c>
      <c r="G5" s="14">
        <f t="shared" si="0"/>
        <v>1362000</v>
      </c>
      <c r="H5" s="14">
        <f t="shared" si="1"/>
        <v>288511.52779600094</v>
      </c>
      <c r="I5" s="14">
        <f t="shared" si="2"/>
        <v>1073488.4722039991</v>
      </c>
    </row>
    <row r="6" spans="1:9" ht="15.75" customHeight="1" x14ac:dyDescent="0.2">
      <c r="A6" s="7">
        <f t="shared" si="3"/>
        <v>2025</v>
      </c>
      <c r="B6" s="52">
        <v>269485.63199999998</v>
      </c>
      <c r="C6" s="53">
        <v>500000</v>
      </c>
      <c r="D6" s="53">
        <v>810000</v>
      </c>
      <c r="E6" s="53">
        <v>43000</v>
      </c>
      <c r="F6" s="53">
        <v>37000</v>
      </c>
      <c r="G6" s="14">
        <f t="shared" si="0"/>
        <v>1390000</v>
      </c>
      <c r="H6" s="14">
        <f t="shared" si="1"/>
        <v>289344.09103866835</v>
      </c>
      <c r="I6" s="14">
        <f t="shared" si="2"/>
        <v>1100655.9089613317</v>
      </c>
    </row>
    <row r="7" spans="1:9" ht="15.75" customHeight="1" x14ac:dyDescent="0.2">
      <c r="A7" s="7">
        <f t="shared" si="3"/>
        <v>2026</v>
      </c>
      <c r="B7" s="52">
        <v>270491.43</v>
      </c>
      <c r="C7" s="53">
        <v>507000</v>
      </c>
      <c r="D7" s="53">
        <v>832000</v>
      </c>
      <c r="E7" s="53">
        <v>44000</v>
      </c>
      <c r="F7" s="53">
        <v>37000</v>
      </c>
      <c r="G7" s="14">
        <f t="shared" si="0"/>
        <v>1420000</v>
      </c>
      <c r="H7" s="14">
        <f t="shared" si="1"/>
        <v>290424.00652773795</v>
      </c>
      <c r="I7" s="14">
        <f t="shared" si="2"/>
        <v>1129575.9934722621</v>
      </c>
    </row>
    <row r="8" spans="1:9" ht="15.75" customHeight="1" x14ac:dyDescent="0.2">
      <c r="A8" s="7">
        <f t="shared" si="3"/>
        <v>2027</v>
      </c>
      <c r="B8" s="52">
        <v>271374.48200000002</v>
      </c>
      <c r="C8" s="53">
        <v>512000</v>
      </c>
      <c r="D8" s="53">
        <v>853000</v>
      </c>
      <c r="E8" s="53">
        <v>46000</v>
      </c>
      <c r="F8" s="53">
        <v>37000</v>
      </c>
      <c r="G8" s="14">
        <f t="shared" si="0"/>
        <v>1448000</v>
      </c>
      <c r="H8" s="14">
        <f t="shared" si="1"/>
        <v>291372.13083545573</v>
      </c>
      <c r="I8" s="14">
        <f t="shared" si="2"/>
        <v>1156627.8691645442</v>
      </c>
    </row>
    <row r="9" spans="1:9" ht="15.75" customHeight="1" x14ac:dyDescent="0.2">
      <c r="A9" s="7">
        <f t="shared" si="3"/>
        <v>2028</v>
      </c>
      <c r="B9" s="52">
        <v>272104.42</v>
      </c>
      <c r="C9" s="53">
        <v>516000</v>
      </c>
      <c r="D9" s="53">
        <v>874000</v>
      </c>
      <c r="E9" s="53">
        <v>46000</v>
      </c>
      <c r="F9" s="53">
        <v>38000</v>
      </c>
      <c r="G9" s="14">
        <f t="shared" si="0"/>
        <v>1474000</v>
      </c>
      <c r="H9" s="14">
        <f t="shared" si="1"/>
        <v>292155.85813682288</v>
      </c>
      <c r="I9" s="14">
        <f t="shared" si="2"/>
        <v>1181844.1418631771</v>
      </c>
    </row>
    <row r="10" spans="1:9" ht="15.75" customHeight="1" x14ac:dyDescent="0.2">
      <c r="A10" s="7">
        <f t="shared" si="3"/>
        <v>2029</v>
      </c>
      <c r="B10" s="52">
        <v>272709.8</v>
      </c>
      <c r="C10" s="53">
        <v>520000</v>
      </c>
      <c r="D10" s="53">
        <v>894000</v>
      </c>
      <c r="E10" s="53">
        <v>48000</v>
      </c>
      <c r="F10" s="53">
        <v>38000</v>
      </c>
      <c r="G10" s="14">
        <f t="shared" si="0"/>
        <v>1500000</v>
      </c>
      <c r="H10" s="14">
        <f t="shared" si="1"/>
        <v>292805.84873013577</v>
      </c>
      <c r="I10" s="14">
        <f t="shared" si="2"/>
        <v>1207194.1512698643</v>
      </c>
    </row>
    <row r="11" spans="1:9" ht="15.75" customHeight="1" x14ac:dyDescent="0.2">
      <c r="A11" s="7">
        <f t="shared" si="3"/>
        <v>2030</v>
      </c>
      <c r="B11" s="52">
        <v>273161.15999999997</v>
      </c>
      <c r="C11" s="53">
        <v>525000</v>
      </c>
      <c r="D11" s="53">
        <v>912000</v>
      </c>
      <c r="E11" s="53">
        <v>49000</v>
      </c>
      <c r="F11" s="53">
        <v>38000</v>
      </c>
      <c r="G11" s="14">
        <f t="shared" si="0"/>
        <v>1524000</v>
      </c>
      <c r="H11" s="14">
        <f t="shared" si="1"/>
        <v>293290.46955374692</v>
      </c>
      <c r="I11" s="14">
        <f t="shared" si="2"/>
        <v>1230709.530446253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6.0455060560639087E-3</v>
      </c>
    </row>
    <row r="4" spans="1:8" ht="15.75" customHeight="1" x14ac:dyDescent="0.2">
      <c r="B4" s="16" t="s">
        <v>69</v>
      </c>
      <c r="C4" s="54">
        <v>0.18647248594266511</v>
      </c>
    </row>
    <row r="5" spans="1:8" ht="15.75" customHeight="1" x14ac:dyDescent="0.2">
      <c r="B5" s="16" t="s">
        <v>70</v>
      </c>
      <c r="C5" s="54">
        <v>6.7726968112574018E-2</v>
      </c>
    </row>
    <row r="6" spans="1:8" ht="15.75" customHeight="1" x14ac:dyDescent="0.2">
      <c r="B6" s="16" t="s">
        <v>71</v>
      </c>
      <c r="C6" s="54">
        <v>0.29658106129734452</v>
      </c>
    </row>
    <row r="7" spans="1:8" ht="15.75" customHeight="1" x14ac:dyDescent="0.2">
      <c r="B7" s="16" t="s">
        <v>72</v>
      </c>
      <c r="C7" s="54">
        <v>0.28922160623902482</v>
      </c>
    </row>
    <row r="8" spans="1:8" ht="15.75" customHeight="1" x14ac:dyDescent="0.2">
      <c r="B8" s="16" t="s">
        <v>73</v>
      </c>
      <c r="C8" s="54">
        <v>9.2014529665193825E-3</v>
      </c>
    </row>
    <row r="9" spans="1:8" ht="15.75" customHeight="1" x14ac:dyDescent="0.2">
      <c r="B9" s="16" t="s">
        <v>74</v>
      </c>
      <c r="C9" s="54">
        <v>5.7863358900644438E-2</v>
      </c>
    </row>
    <row r="10" spans="1:8" ht="15.75" customHeight="1" x14ac:dyDescent="0.2">
      <c r="B10" s="16" t="s">
        <v>75</v>
      </c>
      <c r="C10" s="54">
        <v>8.6887560485163787E-2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0.12121124396190611</v>
      </c>
      <c r="D14" s="54">
        <v>0.12121124396190611</v>
      </c>
      <c r="E14" s="54">
        <v>0.12121124396190611</v>
      </c>
      <c r="F14" s="54">
        <v>0.12121124396190611</v>
      </c>
    </row>
    <row r="15" spans="1:8" ht="15.75" customHeight="1" x14ac:dyDescent="0.2">
      <c r="B15" s="16" t="s">
        <v>82</v>
      </c>
      <c r="C15" s="54">
        <v>0.15593698626379371</v>
      </c>
      <c r="D15" s="54">
        <v>0.15593698626379371</v>
      </c>
      <c r="E15" s="54">
        <v>0.15593698626379371</v>
      </c>
      <c r="F15" s="54">
        <v>0.15593698626379371</v>
      </c>
    </row>
    <row r="16" spans="1:8" ht="15.75" customHeight="1" x14ac:dyDescent="0.2">
      <c r="B16" s="16" t="s">
        <v>83</v>
      </c>
      <c r="C16" s="54">
        <v>1.765832390516741E-2</v>
      </c>
      <c r="D16" s="54">
        <v>1.765832390516741E-2</v>
      </c>
      <c r="E16" s="54">
        <v>1.765832390516741E-2</v>
      </c>
      <c r="F16" s="54">
        <v>1.765832390516741E-2</v>
      </c>
    </row>
    <row r="17" spans="1:8" ht="15.75" customHeight="1" x14ac:dyDescent="0.2">
      <c r="B17" s="16" t="s">
        <v>84</v>
      </c>
      <c r="C17" s="54">
        <v>3.4712090631850829E-3</v>
      </c>
      <c r="D17" s="54">
        <v>3.4712090631850829E-3</v>
      </c>
      <c r="E17" s="54">
        <v>3.4712090631850829E-3</v>
      </c>
      <c r="F17" s="54">
        <v>3.4712090631850829E-3</v>
      </c>
    </row>
    <row r="18" spans="1:8" ht="15.75" customHeight="1" x14ac:dyDescent="0.2">
      <c r="B18" s="16" t="s">
        <v>85</v>
      </c>
      <c r="C18" s="54">
        <v>0.31443139343139959</v>
      </c>
      <c r="D18" s="54">
        <v>0.31443139343139959</v>
      </c>
      <c r="E18" s="54">
        <v>0.31443139343139959</v>
      </c>
      <c r="F18" s="54">
        <v>0.31443139343139959</v>
      </c>
    </row>
    <row r="19" spans="1:8" ht="15.75" customHeight="1" x14ac:dyDescent="0.2">
      <c r="B19" s="16" t="s">
        <v>86</v>
      </c>
      <c r="C19" s="54">
        <v>1.153131035851577E-2</v>
      </c>
      <c r="D19" s="54">
        <v>1.153131035851577E-2</v>
      </c>
      <c r="E19" s="54">
        <v>1.153131035851577E-2</v>
      </c>
      <c r="F19" s="54">
        <v>1.153131035851577E-2</v>
      </c>
    </row>
    <row r="20" spans="1:8" ht="15.75" customHeight="1" x14ac:dyDescent="0.2">
      <c r="B20" s="16" t="s">
        <v>87</v>
      </c>
      <c r="C20" s="54">
        <v>4.728256748594286E-2</v>
      </c>
      <c r="D20" s="54">
        <v>4.728256748594286E-2</v>
      </c>
      <c r="E20" s="54">
        <v>4.728256748594286E-2</v>
      </c>
      <c r="F20" s="54">
        <v>4.728256748594286E-2</v>
      </c>
    </row>
    <row r="21" spans="1:8" ht="15.75" customHeight="1" x14ac:dyDescent="0.2">
      <c r="B21" s="16" t="s">
        <v>88</v>
      </c>
      <c r="C21" s="54">
        <v>6.6605656863071322E-2</v>
      </c>
      <c r="D21" s="54">
        <v>6.6605656863071322E-2</v>
      </c>
      <c r="E21" s="54">
        <v>6.6605656863071322E-2</v>
      </c>
      <c r="F21" s="54">
        <v>6.6605656863071322E-2</v>
      </c>
    </row>
    <row r="22" spans="1:8" ht="15.75" customHeight="1" x14ac:dyDescent="0.2">
      <c r="B22" s="16" t="s">
        <v>89</v>
      </c>
      <c r="C22" s="54">
        <v>0.26187130866701808</v>
      </c>
      <c r="D22" s="54">
        <v>0.26187130866701808</v>
      </c>
      <c r="E22" s="54">
        <v>0.26187130866701808</v>
      </c>
      <c r="F22" s="54">
        <v>0.26187130866701808</v>
      </c>
    </row>
    <row r="23" spans="1:8" ht="15.75" customHeight="1" x14ac:dyDescent="0.2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8.8499999999999995E-2</v>
      </c>
    </row>
    <row r="27" spans="1:8" ht="15.75" customHeight="1" x14ac:dyDescent="0.2">
      <c r="B27" s="16" t="s">
        <v>92</v>
      </c>
      <c r="C27" s="54">
        <v>8.3999999999999995E-3</v>
      </c>
    </row>
    <row r="28" spans="1:8" ht="15.75" customHeight="1" x14ac:dyDescent="0.2">
      <c r="B28" s="16" t="s">
        <v>93</v>
      </c>
      <c r="C28" s="54">
        <v>0.15590000000000001</v>
      </c>
    </row>
    <row r="29" spans="1:8" ht="15.75" customHeight="1" x14ac:dyDescent="0.2">
      <c r="B29" s="16" t="s">
        <v>94</v>
      </c>
      <c r="C29" s="54">
        <v>0.16919999999999999</v>
      </c>
    </row>
    <row r="30" spans="1:8" ht="15.75" customHeight="1" x14ac:dyDescent="0.2">
      <c r="B30" s="16" t="s">
        <v>95</v>
      </c>
      <c r="C30" s="54">
        <v>0.10589999999999999</v>
      </c>
    </row>
    <row r="31" spans="1:8" ht="15.75" customHeight="1" x14ac:dyDescent="0.2">
      <c r="B31" s="16" t="s">
        <v>96</v>
      </c>
      <c r="C31" s="54">
        <v>0.111</v>
      </c>
    </row>
    <row r="32" spans="1:8" ht="15.75" customHeight="1" x14ac:dyDescent="0.2">
      <c r="B32" s="16" t="s">
        <v>97</v>
      </c>
      <c r="C32" s="54">
        <v>1.8499999999999999E-2</v>
      </c>
    </row>
    <row r="33" spans="2:3" ht="15.75" customHeight="1" x14ac:dyDescent="0.2">
      <c r="B33" s="16" t="s">
        <v>98</v>
      </c>
      <c r="C33" s="54">
        <v>8.4399999999999989E-2</v>
      </c>
    </row>
    <row r="34" spans="2:3" ht="15.75" customHeight="1" x14ac:dyDescent="0.2">
      <c r="B34" s="16" t="s">
        <v>99</v>
      </c>
      <c r="C34" s="54">
        <v>0.25819999999552973</v>
      </c>
    </row>
    <row r="35" spans="2:3" ht="15.75" customHeight="1" x14ac:dyDescent="0.2">
      <c r="B35" s="24" t="s">
        <v>30</v>
      </c>
      <c r="C35" s="50">
        <f>SUM(C26:C34)</f>
        <v>0.9999999999955298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0.56813765999999999</v>
      </c>
      <c r="D2" s="55">
        <v>0.56813765999999999</v>
      </c>
      <c r="E2" s="55">
        <v>0.57360531000000003</v>
      </c>
      <c r="F2" s="55">
        <v>0.38177192999999998</v>
      </c>
      <c r="G2" s="55">
        <v>0.35625645</v>
      </c>
    </row>
    <row r="3" spans="1:15" ht="15.75" customHeight="1" x14ac:dyDescent="0.2">
      <c r="B3" s="7" t="s">
        <v>103</v>
      </c>
      <c r="C3" s="55">
        <v>0.23863892</v>
      </c>
      <c r="D3" s="55">
        <v>0.23863892</v>
      </c>
      <c r="E3" s="55">
        <v>0.24953753000000001</v>
      </c>
      <c r="F3" s="55">
        <v>0.30803250999999998</v>
      </c>
      <c r="G3" s="55">
        <v>0.31229887000000001</v>
      </c>
    </row>
    <row r="4" spans="1:15" ht="15.75" customHeight="1" x14ac:dyDescent="0.2">
      <c r="B4" s="7" t="s">
        <v>104</v>
      </c>
      <c r="C4" s="56">
        <v>0.11520275000000001</v>
      </c>
      <c r="D4" s="56">
        <v>0.11520275000000001</v>
      </c>
      <c r="E4" s="56">
        <v>0.10485664</v>
      </c>
      <c r="F4" s="56">
        <v>0.21218335999999999</v>
      </c>
      <c r="G4" s="56">
        <v>0.21331613999999999</v>
      </c>
    </row>
    <row r="5" spans="1:15" ht="15.75" customHeight="1" x14ac:dyDescent="0.2">
      <c r="B5" s="7" t="s">
        <v>105</v>
      </c>
      <c r="C5" s="56">
        <v>7.8020663000000004E-2</v>
      </c>
      <c r="D5" s="56">
        <v>7.8020663000000004E-2</v>
      </c>
      <c r="E5" s="56">
        <v>7.2000504000000007E-2</v>
      </c>
      <c r="F5" s="56">
        <v>9.8012217999999998E-2</v>
      </c>
      <c r="G5" s="56">
        <v>0.11812854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0.86136626999999999</v>
      </c>
      <c r="D8" s="55">
        <v>0.86136626999999999</v>
      </c>
      <c r="E8" s="55">
        <v>0.69031181000000008</v>
      </c>
      <c r="F8" s="55">
        <v>0.72398467999999994</v>
      </c>
      <c r="G8" s="55">
        <v>0.83261627000000005</v>
      </c>
    </row>
    <row r="9" spans="1:15" ht="15.75" customHeight="1" x14ac:dyDescent="0.2">
      <c r="B9" s="7" t="s">
        <v>108</v>
      </c>
      <c r="C9" s="55">
        <v>9.7225237000000006E-2</v>
      </c>
      <c r="D9" s="55">
        <v>9.7225237000000006E-2</v>
      </c>
      <c r="E9" s="55">
        <v>0.20272896000000001</v>
      </c>
      <c r="F9" s="55">
        <v>0.18590397</v>
      </c>
      <c r="G9" s="55">
        <v>0.13251452</v>
      </c>
    </row>
    <row r="10" spans="1:15" ht="15.75" customHeight="1" x14ac:dyDescent="0.2">
      <c r="B10" s="7" t="s">
        <v>109</v>
      </c>
      <c r="C10" s="56">
        <v>2.9878476000000001E-2</v>
      </c>
      <c r="D10" s="56">
        <v>2.9878476000000001E-2</v>
      </c>
      <c r="E10" s="56">
        <v>9.4400481999999994E-2</v>
      </c>
      <c r="F10" s="56">
        <v>7.3202767000000002E-2</v>
      </c>
      <c r="G10" s="56">
        <v>2.9323311000000001E-2</v>
      </c>
    </row>
    <row r="11" spans="1:15" ht="15.75" customHeight="1" x14ac:dyDescent="0.2">
      <c r="B11" s="7" t="s">
        <v>110</v>
      </c>
      <c r="C11" s="56">
        <v>1.1530017E-2</v>
      </c>
      <c r="D11" s="56">
        <v>1.1530017E-2</v>
      </c>
      <c r="E11" s="56">
        <v>1.2558738E-2</v>
      </c>
      <c r="F11" s="56">
        <v>1.6908519E-2</v>
      </c>
      <c r="G11" s="56">
        <v>5.5458748000000004E-3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0.90340710200000007</v>
      </c>
      <c r="D14" s="57">
        <v>0.89947195748300002</v>
      </c>
      <c r="E14" s="57">
        <v>0.89947195748300002</v>
      </c>
      <c r="F14" s="57">
        <v>0.83211495658599999</v>
      </c>
      <c r="G14" s="57">
        <v>0.83211495658599999</v>
      </c>
      <c r="H14" s="58">
        <v>0.55899999999999994</v>
      </c>
      <c r="I14" s="58">
        <v>0.55899999999999994</v>
      </c>
      <c r="J14" s="58">
        <v>0.55899999999999994</v>
      </c>
      <c r="K14" s="58">
        <v>0.55899999999999994</v>
      </c>
      <c r="L14" s="58">
        <v>0.40678715088900008</v>
      </c>
      <c r="M14" s="58">
        <v>0.36914590792099999</v>
      </c>
      <c r="N14" s="58">
        <v>0.34164487816799999</v>
      </c>
      <c r="O14" s="58">
        <v>0.33954223279349999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0.37320534378632575</v>
      </c>
      <c r="D15" s="55">
        <f t="shared" si="0"/>
        <v>0.37157970130569368</v>
      </c>
      <c r="E15" s="55">
        <f t="shared" si="0"/>
        <v>0.37157970130569368</v>
      </c>
      <c r="F15" s="55">
        <f t="shared" si="0"/>
        <v>0.34375393746065724</v>
      </c>
      <c r="G15" s="55">
        <f t="shared" si="0"/>
        <v>0.34375393746065724</v>
      </c>
      <c r="H15" s="55">
        <f t="shared" si="0"/>
        <v>0.23092776967847664</v>
      </c>
      <c r="I15" s="55">
        <f t="shared" si="0"/>
        <v>0.23092776967847664</v>
      </c>
      <c r="J15" s="55">
        <f t="shared" si="0"/>
        <v>0.23092776967847664</v>
      </c>
      <c r="K15" s="55">
        <f t="shared" si="0"/>
        <v>0.23092776967847664</v>
      </c>
      <c r="L15" s="55">
        <f t="shared" si="0"/>
        <v>0.16804731572210865</v>
      </c>
      <c r="M15" s="55">
        <f t="shared" si="0"/>
        <v>0.15249739034370813</v>
      </c>
      <c r="N15" s="55">
        <f t="shared" si="0"/>
        <v>0.14113647537998411</v>
      </c>
      <c r="O15" s="55">
        <f t="shared" si="0"/>
        <v>0.14026785425877114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0.77430786130000007</v>
      </c>
      <c r="D2" s="56">
        <v>0.49616221999999999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0.15446283</v>
      </c>
      <c r="D3" s="56">
        <v>0.24405354000000001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3.8687203000000003E-2</v>
      </c>
      <c r="D4" s="56">
        <v>0.24085190000000001</v>
      </c>
      <c r="E4" s="56">
        <v>0.94867742061615001</v>
      </c>
      <c r="F4" s="56">
        <v>0.63494080305099498</v>
      </c>
      <c r="G4" s="56">
        <v>0</v>
      </c>
    </row>
    <row r="5" spans="1:7" x14ac:dyDescent="0.2">
      <c r="B5" s="98" t="s">
        <v>122</v>
      </c>
      <c r="C5" s="55">
        <v>3.2542105699999997E-2</v>
      </c>
      <c r="D5" s="55">
        <v>1.89323400000001E-2</v>
      </c>
      <c r="E5" s="55">
        <v>5.1322579383849973E-2</v>
      </c>
      <c r="F5" s="55">
        <v>0.36505919694900502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2022-02-01T08:56:02Z</dcterms:modified>
</cp:coreProperties>
</file>