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34A06D7-BD60-4315-97D1-F083567A5A2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8" i="2"/>
  <c r="A27" i="2"/>
  <c r="A26" i="2"/>
  <c r="A25" i="2"/>
  <c r="A16" i="2"/>
  <c r="A14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18" i="2" l="1"/>
  <c r="A32" i="2"/>
  <c r="A39" i="2"/>
  <c r="A30" i="2"/>
  <c r="A19" i="2"/>
  <c r="A33" i="2"/>
  <c r="A17" i="2"/>
  <c r="A22" i="2"/>
  <c r="A34" i="2"/>
  <c r="I2" i="2"/>
  <c r="A3" i="2"/>
  <c r="I3" i="2"/>
  <c r="I7" i="2"/>
  <c r="I11" i="2"/>
  <c r="A24" i="2"/>
  <c r="A35" i="2"/>
  <c r="A40" i="2"/>
  <c r="A12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<sst xmlns="http://schemas.openxmlformats.org/spreadsheetml/2006/main" count="2092" uniqueCount="341">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</sst>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25245.459716796911</v>
      </c>
    </row>
    <row r="8" spans="1:3" ht="15" customHeight="1" x14ac:dyDescent="0.2">
      <c r="B8" s="7" t="s">
        <v>8</v>
      </c>
      <c r="C8" s="46">
        <v>0.66200000000000003</v>
      </c>
    </row>
    <row r="9" spans="1:3" ht="15" customHeight="1" x14ac:dyDescent="0.2">
      <c r="B9" s="7" t="s">
        <v>9</v>
      </c>
      <c r="C9" s="47">
        <v>0.3</v>
      </c>
    </row>
    <row r="10" spans="1:3" ht="15" customHeight="1" x14ac:dyDescent="0.2">
      <c r="B10" s="7" t="s">
        <v>10</v>
      </c>
      <c r="C10" s="47">
        <v>0.68290496826171898</v>
      </c>
    </row>
    <row r="11" spans="1:3" ht="15" customHeight="1" x14ac:dyDescent="0.2">
      <c r="B11" s="7" t="s">
        <v>11</v>
      </c>
      <c r="C11" s="46">
        <v>0.83599999999999997</v>
      </c>
    </row>
    <row r="12" spans="1:3" ht="15" customHeight="1" x14ac:dyDescent="0.2">
      <c r="B12" s="7" t="s">
        <v>12</v>
      </c>
      <c r="C12" s="46">
        <v>0.68900000000000006</v>
      </c>
    </row>
    <row r="13" spans="1:3" ht="15" customHeight="1" x14ac:dyDescent="0.2">
      <c r="B13" s="7" t="s">
        <v>13</v>
      </c>
      <c r="C13" s="46">
        <v>0.49700000000000011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0.11550000000000001</v>
      </c>
    </row>
    <row r="24" spans="1:3" ht="15" customHeight="1" x14ac:dyDescent="0.2">
      <c r="B24" s="12" t="s">
        <v>22</v>
      </c>
      <c r="C24" s="47">
        <v>0.47460000000000002</v>
      </c>
    </row>
    <row r="25" spans="1:3" ht="15" customHeight="1" x14ac:dyDescent="0.2">
      <c r="B25" s="12" t="s">
        <v>23</v>
      </c>
      <c r="C25" s="47">
        <v>0.32340000000000002</v>
      </c>
    </row>
    <row r="26" spans="1:3" ht="15" customHeight="1" x14ac:dyDescent="0.2">
      <c r="B26" s="12" t="s">
        <v>24</v>
      </c>
      <c r="C26" s="47">
        <v>8.6500000000000007E-2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0.216</v>
      </c>
    </row>
    <row r="30" spans="1:3" ht="14.25" customHeight="1" x14ac:dyDescent="0.2">
      <c r="B30" s="22" t="s">
        <v>27</v>
      </c>
      <c r="C30" s="49">
        <v>2.5999999999999999E-2</v>
      </c>
    </row>
    <row r="31" spans="1:3" ht="14.25" customHeight="1" x14ac:dyDescent="0.2">
      <c r="B31" s="22" t="s">
        <v>28</v>
      </c>
      <c r="C31" s="49">
        <v>7.2000000000000008E-2</v>
      </c>
    </row>
    <row r="32" spans="1:3" ht="14.25" customHeight="1" x14ac:dyDescent="0.2">
      <c r="B32" s="22" t="s">
        <v>29</v>
      </c>
      <c r="C32" s="49">
        <v>0.68599999999999994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8.2189807963599897</v>
      </c>
    </row>
    <row r="38" spans="1:5" ht="15" customHeight="1" x14ac:dyDescent="0.2">
      <c r="B38" s="28" t="s">
        <v>34</v>
      </c>
      <c r="C38" s="117">
        <v>12.918344055068999</v>
      </c>
      <c r="D38" s="9"/>
      <c r="E38" s="10"/>
    </row>
    <row r="39" spans="1:5" ht="15" customHeight="1" x14ac:dyDescent="0.2">
      <c r="B39" s="28" t="s">
        <v>35</v>
      </c>
      <c r="C39" s="117">
        <v>15.0113436667613</v>
      </c>
      <c r="D39" s="9"/>
      <c r="E39" s="9"/>
    </row>
    <row r="40" spans="1:5" ht="15" customHeight="1" x14ac:dyDescent="0.2">
      <c r="B40" s="28" t="s">
        <v>36</v>
      </c>
      <c r="C40" s="117">
        <v>43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8.7540649100000003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9.9094000000000005E-3</v>
      </c>
      <c r="D45" s="9"/>
    </row>
    <row r="46" spans="1:5" ht="15.75" customHeight="1" x14ac:dyDescent="0.2">
      <c r="B46" s="28" t="s">
        <v>41</v>
      </c>
      <c r="C46" s="47">
        <v>4.476281E-2</v>
      </c>
      <c r="D46" s="9"/>
    </row>
    <row r="47" spans="1:5" ht="15.75" customHeight="1" x14ac:dyDescent="0.2">
      <c r="B47" s="28" t="s">
        <v>42</v>
      </c>
      <c r="C47" s="47">
        <v>2.4600799999999999E-2</v>
      </c>
      <c r="D47" s="9"/>
      <c r="E47" s="10"/>
    </row>
    <row r="48" spans="1:5" ht="15" customHeight="1" x14ac:dyDescent="0.2">
      <c r="B48" s="28" t="s">
        <v>43</v>
      </c>
      <c r="C48" s="48">
        <v>0.92072699000000002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2.2000000000000002</v>
      </c>
      <c r="D51" s="9"/>
    </row>
    <row r="52" spans="1:4" ht="15" customHeight="1" x14ac:dyDescent="0.2">
      <c r="B52" s="28" t="s">
        <v>46</v>
      </c>
      <c r="C52" s="51">
        <v>2.2000000000000002</v>
      </c>
    </row>
    <row r="53" spans="1:4" ht="15.75" customHeight="1" x14ac:dyDescent="0.2">
      <c r="B53" s="28" t="s">
        <v>47</v>
      </c>
      <c r="C53" s="51">
        <v>2.2000000000000002</v>
      </c>
    </row>
    <row r="54" spans="1:4" ht="15.75" customHeight="1" x14ac:dyDescent="0.2">
      <c r="B54" s="28" t="s">
        <v>48</v>
      </c>
      <c r="C54" s="51">
        <v>2.2000000000000002</v>
      </c>
    </row>
    <row r="55" spans="1:4" ht="15.75" customHeight="1" x14ac:dyDescent="0.2">
      <c r="B55" s="28" t="s">
        <v>49</v>
      </c>
      <c r="C55" s="51">
        <v>2.2000000000000002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0.47311496432385219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6.59841199999999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0.14028077119999999</v>
      </c>
      <c r="C2" s="115">
        <v>0.95</v>
      </c>
      <c r="D2" s="116">
        <v>42.533893708163482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44.807550932125316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171.46801836850591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0.88653988856092558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14.332612801245681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14.332612801245681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14.332612801245681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14.332612801245681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14.332612801245681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14.332612801245681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0.38901621782286311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4.0260706086583404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4.0260706086583404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0.80500000000000005</v>
      </c>
      <c r="C21" s="115">
        <v>0.95</v>
      </c>
      <c r="D21" s="116">
        <v>8.8560391003737333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24.509852846612429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4.7482493984987979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0.60239768049999998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3.4000000000000002E-2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20.698417778852551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0.47399999999999998</v>
      </c>
      <c r="C29" s="115">
        <v>0.95</v>
      </c>
      <c r="D29" s="116">
        <v>78.281838017014053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0.5324638758293635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0.79117266352621562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0.84902417675194297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4.645638405644835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0.98167939343542798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0.66200000000000003</v>
      </c>
      <c r="E2" s="65">
        <f>food_insecure</f>
        <v>0.66200000000000003</v>
      </c>
      <c r="F2" s="65">
        <f>food_insecure</f>
        <v>0.66200000000000003</v>
      </c>
      <c r="G2" s="65">
        <f>food_insecure</f>
        <v>0.66200000000000003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0.66200000000000003</v>
      </c>
      <c r="F5" s="65">
        <f>food_insecure</f>
        <v>0.66200000000000003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4.8263254113345533E-2</v>
      </c>
      <c r="D7" s="65">
        <f>diarrhoea_1_5mo*frac_diarrhea_severe</f>
        <v>4.8263254113345533E-2</v>
      </c>
      <c r="E7" s="65">
        <f>diarrhoea_6_11mo*frac_diarrhea_severe</f>
        <v>4.8263254113345533E-2</v>
      </c>
      <c r="F7" s="65">
        <f>diarrhoea_12_23mo*frac_diarrhea_severe</f>
        <v>4.8263254113345533E-2</v>
      </c>
      <c r="G7" s="65">
        <f>diarrhoea_24_59mo*frac_diarrhea_severe</f>
        <v>4.8263254113345533E-2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0.66200000000000003</v>
      </c>
      <c r="F8" s="65">
        <f>food_insecure</f>
        <v>0.66200000000000003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0.66200000000000003</v>
      </c>
      <c r="F9" s="65">
        <f>food_insecure</f>
        <v>0.66200000000000003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0.68900000000000006</v>
      </c>
      <c r="E10" s="65">
        <f>IF(ISBLANK(comm_deliv), frac_children_health_facility,1)</f>
        <v>0.68900000000000006</v>
      </c>
      <c r="F10" s="65">
        <f>IF(ISBLANK(comm_deliv), frac_children_health_facility,1)</f>
        <v>0.68900000000000006</v>
      </c>
      <c r="G10" s="65">
        <f>IF(ISBLANK(comm_deliv), frac_children_health_facility,1)</f>
        <v>0.68900000000000006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4.8263254113345533E-2</v>
      </c>
      <c r="D12" s="65">
        <f>diarrhoea_1_5mo*frac_diarrhea_severe</f>
        <v>4.8263254113345533E-2</v>
      </c>
      <c r="E12" s="65">
        <f>diarrhoea_6_11mo*frac_diarrhea_severe</f>
        <v>4.8263254113345533E-2</v>
      </c>
      <c r="F12" s="65">
        <f>diarrhoea_12_23mo*frac_diarrhea_severe</f>
        <v>4.8263254113345533E-2</v>
      </c>
      <c r="G12" s="65">
        <f>diarrhoea_24_59mo*frac_diarrhea_severe</f>
        <v>4.8263254113345533E-2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0.66200000000000003</v>
      </c>
      <c r="I15" s="65">
        <f>food_insecure</f>
        <v>0.66200000000000003</v>
      </c>
      <c r="J15" s="65">
        <f>food_insecure</f>
        <v>0.66200000000000003</v>
      </c>
      <c r="K15" s="65">
        <f>food_insecure</f>
        <v>0.66200000000000003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0.83599999999999997</v>
      </c>
      <c r="I18" s="65">
        <f>frac_PW_health_facility</f>
        <v>0.83599999999999997</v>
      </c>
      <c r="J18" s="65">
        <f>frac_PW_health_facility</f>
        <v>0.83599999999999997</v>
      </c>
      <c r="K18" s="65">
        <f>frac_PW_health_facility</f>
        <v>0.83599999999999997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</v>
      </c>
      <c r="I19" s="65">
        <f>frac_malaria_risk</f>
        <v>0.3</v>
      </c>
      <c r="J19" s="65">
        <f>frac_malaria_risk</f>
        <v>0.3</v>
      </c>
      <c r="K19" s="65">
        <f>frac_malaria_risk</f>
        <v>0.3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0.49700000000000011</v>
      </c>
      <c r="M24" s="65">
        <f>famplan_unmet_need</f>
        <v>0.49700000000000011</v>
      </c>
      <c r="N24" s="65">
        <f>famplan_unmet_need</f>
        <v>0.49700000000000011</v>
      </c>
      <c r="O24" s="65">
        <f>famplan_unmet_need</f>
        <v>0.49700000000000011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0.19945911686401352</v>
      </c>
      <c r="M25" s="65">
        <f>(1-food_insecure)*(0.49)+food_insecure*(0.7)</f>
        <v>0.62901999999999991</v>
      </c>
      <c r="N25" s="65">
        <f>(1-food_insecure)*(0.49)+food_insecure*(0.7)</f>
        <v>0.62901999999999991</v>
      </c>
      <c r="O25" s="65">
        <f>(1-food_insecure)*(0.49)+food_insecure*(0.7)</f>
        <v>0.62901999999999991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8.5482478656005792E-2</v>
      </c>
      <c r="M26" s="65">
        <f>(1-food_insecure)*(0.21)+food_insecure*(0.3)</f>
        <v>0.26957999999999999</v>
      </c>
      <c r="N26" s="65">
        <f>(1-food_insecure)*(0.21)+food_insecure*(0.3)</f>
        <v>0.26957999999999999</v>
      </c>
      <c r="O26" s="65">
        <f>(1-food_insecure)*(0.21)+food_insecure*(0.3)</f>
        <v>0.26957999999999999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3.2153436218261694E-2</v>
      </c>
      <c r="M27" s="65">
        <f>(1-food_insecure)*(0.3)</f>
        <v>0.10139999999999999</v>
      </c>
      <c r="N27" s="65">
        <f>(1-food_insecure)*(0.3)</f>
        <v>0.10139999999999999</v>
      </c>
      <c r="O27" s="65">
        <f>(1-food_insecure)*(0.3)</f>
        <v>0.10139999999999999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0.68290496826171898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0.3</v>
      </c>
      <c r="D34" s="65">
        <f t="shared" si="3"/>
        <v>0.3</v>
      </c>
      <c r="E34" s="65">
        <f t="shared" si="3"/>
        <v>0.3</v>
      </c>
      <c r="F34" s="65">
        <f t="shared" si="3"/>
        <v>0.3</v>
      </c>
      <c r="G34" s="65">
        <f t="shared" si="3"/>
        <v>0.3</v>
      </c>
      <c r="H34" s="65">
        <f t="shared" si="3"/>
        <v>0.3</v>
      </c>
      <c r="I34" s="65">
        <f t="shared" si="3"/>
        <v>0.3</v>
      </c>
      <c r="J34" s="65">
        <f t="shared" si="3"/>
        <v>0.3</v>
      </c>
      <c r="K34" s="65">
        <f t="shared" si="3"/>
        <v>0.3</v>
      </c>
      <c r="L34" s="65">
        <f t="shared" si="3"/>
        <v>0.3</v>
      </c>
      <c r="M34" s="65">
        <f t="shared" si="3"/>
        <v>0.3</v>
      </c>
      <c r="N34" s="65">
        <f t="shared" si="3"/>
        <v>0.3</v>
      </c>
      <c r="O34" s="65">
        <f t="shared" si="3"/>
        <v>0.3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7094.9679999999998</v>
      </c>
      <c r="C2" s="53">
        <v>13000</v>
      </c>
      <c r="D2" s="53">
        <v>18100</v>
      </c>
      <c r="E2" s="53">
        <v>1143000</v>
      </c>
      <c r="F2" s="53">
        <v>788000</v>
      </c>
      <c r="G2" s="14">
        <f t="shared" ref="G2:G11" si="0">C2+D2+E2+F2</f>
        <v>1962100</v>
      </c>
      <c r="H2" s="14">
        <f t="shared" ref="H2:H11" si="1">(B2 + stillbirth*B2/(1000-stillbirth))/(1-abortion)</f>
        <v>7502.7529616924048</v>
      </c>
      <c r="I2" s="14">
        <f t="shared" ref="I2:I11" si="2">G2-H2</f>
        <v>1954597.2470383076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7152.5429999999997</v>
      </c>
      <c r="C3" s="53">
        <v>13000</v>
      </c>
      <c r="D3" s="53">
        <v>19300</v>
      </c>
      <c r="E3" s="53">
        <v>1171000</v>
      </c>
      <c r="F3" s="53">
        <v>820000</v>
      </c>
      <c r="G3" s="14">
        <f t="shared" si="0"/>
        <v>2023300</v>
      </c>
      <c r="H3" s="14">
        <f t="shared" si="1"/>
        <v>7563.6370984171135</v>
      </c>
      <c r="I3" s="14">
        <f t="shared" si="2"/>
        <v>2015736.3629015828</v>
      </c>
    </row>
    <row r="4" spans="1:9" ht="15.75" customHeight="1" x14ac:dyDescent="0.2">
      <c r="A4" s="7">
        <f t="shared" si="3"/>
        <v>2023</v>
      </c>
      <c r="B4" s="52">
        <v>7238.8639999999996</v>
      </c>
      <c r="C4" s="53">
        <v>13000</v>
      </c>
      <c r="D4" s="53">
        <v>19600</v>
      </c>
      <c r="E4" s="53">
        <v>1200000</v>
      </c>
      <c r="F4" s="53">
        <v>853000</v>
      </c>
      <c r="G4" s="14">
        <f t="shared" si="0"/>
        <v>2085600</v>
      </c>
      <c r="H4" s="14">
        <f t="shared" si="1"/>
        <v>7654.9194182818756</v>
      </c>
      <c r="I4" s="14">
        <f t="shared" si="2"/>
        <v>2077945.0805817181</v>
      </c>
    </row>
    <row r="5" spans="1:9" ht="15.75" customHeight="1" x14ac:dyDescent="0.2">
      <c r="A5" s="7">
        <f t="shared" si="3"/>
        <v>2024</v>
      </c>
      <c r="B5" s="52">
        <v>7322.1150000000007</v>
      </c>
      <c r="C5" s="53">
        <v>13000</v>
      </c>
      <c r="D5" s="53">
        <v>19900</v>
      </c>
      <c r="E5" s="53">
        <v>1227000</v>
      </c>
      <c r="F5" s="53">
        <v>886000</v>
      </c>
      <c r="G5" s="14">
        <f t="shared" si="0"/>
        <v>2145900</v>
      </c>
      <c r="H5" s="14">
        <f t="shared" si="1"/>
        <v>7742.9552891714793</v>
      </c>
      <c r="I5" s="14">
        <f t="shared" si="2"/>
        <v>2138157.0447108285</v>
      </c>
    </row>
    <row r="6" spans="1:9" ht="15.75" customHeight="1" x14ac:dyDescent="0.2">
      <c r="A6" s="7">
        <f t="shared" si="3"/>
        <v>2025</v>
      </c>
      <c r="B6" s="52">
        <v>7402.2960000000003</v>
      </c>
      <c r="C6" s="53">
        <v>14000</v>
      </c>
      <c r="D6" s="53">
        <v>21200</v>
      </c>
      <c r="E6" s="53">
        <v>1256000</v>
      </c>
      <c r="F6" s="53">
        <v>918000</v>
      </c>
      <c r="G6" s="14">
        <f t="shared" si="0"/>
        <v>2209200</v>
      </c>
      <c r="H6" s="14">
        <f t="shared" si="1"/>
        <v>7827.7447110859193</v>
      </c>
      <c r="I6" s="14">
        <f t="shared" si="2"/>
        <v>2201372.2552889143</v>
      </c>
    </row>
    <row r="7" spans="1:9" ht="15.75" customHeight="1" x14ac:dyDescent="0.2">
      <c r="A7" s="7">
        <f t="shared" si="3"/>
        <v>2026</v>
      </c>
      <c r="B7" s="52">
        <v>7485.6314000000002</v>
      </c>
      <c r="C7" s="53">
        <v>14000</v>
      </c>
      <c r="D7" s="53">
        <v>21600</v>
      </c>
      <c r="E7" s="53">
        <v>1284000</v>
      </c>
      <c r="F7" s="53">
        <v>951000</v>
      </c>
      <c r="G7" s="14">
        <f t="shared" si="0"/>
        <v>2270600</v>
      </c>
      <c r="H7" s="14">
        <f t="shared" si="1"/>
        <v>7915.8698328854571</v>
      </c>
      <c r="I7" s="14">
        <f t="shared" si="2"/>
        <v>2262684.1301671145</v>
      </c>
    </row>
    <row r="8" spans="1:9" ht="15.75" customHeight="1" x14ac:dyDescent="0.2">
      <c r="A8" s="7">
        <f t="shared" si="3"/>
        <v>2027</v>
      </c>
      <c r="B8" s="52">
        <v>7596.1732000000002</v>
      </c>
      <c r="C8" s="53">
        <v>14000</v>
      </c>
      <c r="D8" s="53">
        <v>22000</v>
      </c>
      <c r="E8" s="53">
        <v>1313000</v>
      </c>
      <c r="F8" s="53">
        <v>983000</v>
      </c>
      <c r="G8" s="14">
        <f t="shared" si="0"/>
        <v>2332000</v>
      </c>
      <c r="H8" s="14">
        <f t="shared" si="1"/>
        <v>8032.7650489513799</v>
      </c>
      <c r="I8" s="14">
        <f t="shared" si="2"/>
        <v>2323967.2349510486</v>
      </c>
    </row>
    <row r="9" spans="1:9" ht="15.75" customHeight="1" x14ac:dyDescent="0.2">
      <c r="A9" s="7">
        <f t="shared" si="3"/>
        <v>2028</v>
      </c>
      <c r="B9" s="52">
        <v>7673.5907999999999</v>
      </c>
      <c r="C9" s="53">
        <v>14000</v>
      </c>
      <c r="D9" s="53">
        <v>23000</v>
      </c>
      <c r="E9" s="53">
        <v>1343000</v>
      </c>
      <c r="F9" s="53">
        <v>1015000</v>
      </c>
      <c r="G9" s="14">
        <f t="shared" si="0"/>
        <v>2395000</v>
      </c>
      <c r="H9" s="14">
        <f t="shared" si="1"/>
        <v>8114.6322437980816</v>
      </c>
      <c r="I9" s="14">
        <f t="shared" si="2"/>
        <v>2386885.3677562019</v>
      </c>
    </row>
    <row r="10" spans="1:9" ht="15.75" customHeight="1" x14ac:dyDescent="0.2">
      <c r="A10" s="7">
        <f t="shared" si="3"/>
        <v>2029</v>
      </c>
      <c r="B10" s="52">
        <v>7748.1903999999986</v>
      </c>
      <c r="C10" s="53">
        <v>14000</v>
      </c>
      <c r="D10" s="53">
        <v>24000</v>
      </c>
      <c r="E10" s="53">
        <v>1375000</v>
      </c>
      <c r="F10" s="53">
        <v>1046000</v>
      </c>
      <c r="G10" s="14">
        <f t="shared" si="0"/>
        <v>2459000</v>
      </c>
      <c r="H10" s="14">
        <f t="shared" si="1"/>
        <v>8193.5194734291472</v>
      </c>
      <c r="I10" s="14">
        <f t="shared" si="2"/>
        <v>2450806.4805265707</v>
      </c>
    </row>
    <row r="11" spans="1:9" ht="15.75" customHeight="1" x14ac:dyDescent="0.2">
      <c r="A11" s="7">
        <f t="shared" si="3"/>
        <v>2030</v>
      </c>
      <c r="B11" s="52">
        <v>7819.9719999999998</v>
      </c>
      <c r="C11" s="53">
        <v>15000</v>
      </c>
      <c r="D11" s="53">
        <v>24000</v>
      </c>
      <c r="E11" s="53">
        <v>1406000</v>
      </c>
      <c r="F11" s="53">
        <v>1077000</v>
      </c>
      <c r="G11" s="14">
        <f t="shared" si="0"/>
        <v>2522000</v>
      </c>
      <c r="H11" s="14">
        <f t="shared" si="1"/>
        <v>8269.4267378445784</v>
      </c>
      <c r="I11" s="14">
        <f t="shared" si="2"/>
        <v>2513730.5732621555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0.1099098311207016</v>
      </c>
    </row>
    <row r="5" spans="1:8" ht="15.75" customHeight="1" x14ac:dyDescent="0.2">
      <c r="B5" s="16" t="s">
        <v>70</v>
      </c>
      <c r="C5" s="54">
        <v>5.0164789484858682E-2</v>
      </c>
    </row>
    <row r="6" spans="1:8" ht="15.75" customHeight="1" x14ac:dyDescent="0.2">
      <c r="B6" s="16" t="s">
        <v>71</v>
      </c>
      <c r="C6" s="54">
        <v>0.11449268097059249</v>
      </c>
    </row>
    <row r="7" spans="1:8" ht="15.75" customHeight="1" x14ac:dyDescent="0.2">
      <c r="B7" s="16" t="s">
        <v>72</v>
      </c>
      <c r="C7" s="54">
        <v>0.40230068992180468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0.23932824963981991</v>
      </c>
    </row>
    <row r="10" spans="1:8" ht="15.75" customHeight="1" x14ac:dyDescent="0.2">
      <c r="B10" s="16" t="s">
        <v>75</v>
      </c>
      <c r="C10" s="54">
        <v>8.380375886222266E-2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9.9898883971125091E-2</v>
      </c>
      <c r="D14" s="54">
        <v>9.9898883971125091E-2</v>
      </c>
      <c r="E14" s="54">
        <v>9.9898883971125091E-2</v>
      </c>
      <c r="F14" s="54">
        <v>9.9898883971125091E-2</v>
      </c>
    </row>
    <row r="15" spans="1:8" ht="15.75" customHeight="1" x14ac:dyDescent="0.2">
      <c r="B15" s="16" t="s">
        <v>82</v>
      </c>
      <c r="C15" s="54">
        <v>0.1530584244261273</v>
      </c>
      <c r="D15" s="54">
        <v>0.1530584244261273</v>
      </c>
      <c r="E15" s="54">
        <v>0.1530584244261273</v>
      </c>
      <c r="F15" s="54">
        <v>0.1530584244261273</v>
      </c>
    </row>
    <row r="16" spans="1:8" ht="15.75" customHeight="1" x14ac:dyDescent="0.2">
      <c r="B16" s="16" t="s">
        <v>83</v>
      </c>
      <c r="C16" s="54">
        <v>2.4333016825420179E-2</v>
      </c>
      <c r="D16" s="54">
        <v>2.4333016825420179E-2</v>
      </c>
      <c r="E16" s="54">
        <v>2.4333016825420179E-2</v>
      </c>
      <c r="F16" s="54">
        <v>2.4333016825420179E-2</v>
      </c>
    </row>
    <row r="17" spans="1:8" ht="15.75" customHeight="1" x14ac:dyDescent="0.2">
      <c r="B17" s="16" t="s">
        <v>84</v>
      </c>
      <c r="C17" s="54">
        <v>0.1640592371040839</v>
      </c>
      <c r="D17" s="54">
        <v>0.1640592371040839</v>
      </c>
      <c r="E17" s="54">
        <v>0.1640592371040839</v>
      </c>
      <c r="F17" s="54">
        <v>0.1640592371040839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88</v>
      </c>
      <c r="C21" s="54">
        <v>0.11078580141699119</v>
      </c>
      <c r="D21" s="54">
        <v>0.11078580141699119</v>
      </c>
      <c r="E21" s="54">
        <v>0.11078580141699119</v>
      </c>
      <c r="F21" s="54">
        <v>0.11078580141699119</v>
      </c>
    </row>
    <row r="22" spans="1:8" ht="15.75" customHeight="1" x14ac:dyDescent="0.2">
      <c r="B22" s="16" t="s">
        <v>89</v>
      </c>
      <c r="C22" s="54">
        <v>0.44786463625625228</v>
      </c>
      <c r="D22" s="54">
        <v>0.44786463625625228</v>
      </c>
      <c r="E22" s="54">
        <v>0.44786463625625228</v>
      </c>
      <c r="F22" s="54">
        <v>0.44786463625625228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8.8399999999999992E-2</v>
      </c>
    </row>
    <row r="27" spans="1:8" ht="15.75" customHeight="1" x14ac:dyDescent="0.2">
      <c r="B27" s="16" t="s">
        <v>92</v>
      </c>
      <c r="C27" s="54">
        <v>8.3999999999999995E-3</v>
      </c>
    </row>
    <row r="28" spans="1:8" ht="15.75" customHeight="1" x14ac:dyDescent="0.2">
      <c r="B28" s="16" t="s">
        <v>93</v>
      </c>
      <c r="C28" s="54">
        <v>0.155</v>
      </c>
    </row>
    <row r="29" spans="1:8" ht="15.75" customHeight="1" x14ac:dyDescent="0.2">
      <c r="B29" s="16" t="s">
        <v>94</v>
      </c>
      <c r="C29" s="54">
        <v>0.16980000000000001</v>
      </c>
    </row>
    <row r="30" spans="1:8" ht="15.75" customHeight="1" x14ac:dyDescent="0.2">
      <c r="B30" s="16" t="s">
        <v>95</v>
      </c>
      <c r="C30" s="54">
        <v>0.1057</v>
      </c>
    </row>
    <row r="31" spans="1:8" ht="15.75" customHeight="1" x14ac:dyDescent="0.2">
      <c r="B31" s="16" t="s">
        <v>96</v>
      </c>
      <c r="C31" s="54">
        <v>0.1114</v>
      </c>
    </row>
    <row r="32" spans="1:8" ht="15.75" customHeight="1" x14ac:dyDescent="0.2">
      <c r="B32" s="16" t="s">
        <v>97</v>
      </c>
      <c r="C32" s="54">
        <v>1.8599999999999998E-2</v>
      </c>
    </row>
    <row r="33" spans="2:3" ht="15.75" customHeight="1" x14ac:dyDescent="0.2">
      <c r="B33" s="16" t="s">
        <v>98</v>
      </c>
      <c r="C33" s="54">
        <v>8.3499999999999991E-2</v>
      </c>
    </row>
    <row r="34" spans="2:3" ht="15.75" customHeight="1" x14ac:dyDescent="0.2">
      <c r="B34" s="16" t="s">
        <v>99</v>
      </c>
      <c r="C34" s="54">
        <v>0.25919999999776477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0.73811573149999998</v>
      </c>
      <c r="D14" s="57">
        <v>0.73101439726399997</v>
      </c>
      <c r="E14" s="57">
        <v>0.73101439726399997</v>
      </c>
      <c r="F14" s="57">
        <v>0.46123497697700011</v>
      </c>
      <c r="G14" s="57">
        <v>0.46123497697700011</v>
      </c>
      <c r="H14" s="58">
        <v>0.47599999999999998</v>
      </c>
      <c r="I14" s="58">
        <v>0.66545707656612518</v>
      </c>
      <c r="J14" s="58">
        <v>0.57353596287703001</v>
      </c>
      <c r="K14" s="58">
        <v>0.52433874709976791</v>
      </c>
      <c r="L14" s="58">
        <v>0.40244665967799997</v>
      </c>
      <c r="M14" s="58">
        <v>0.26449978615000003</v>
      </c>
      <c r="N14" s="58">
        <v>0.237254581608</v>
      </c>
      <c r="O14" s="58">
        <v>0.31859565538399998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0.34921359797549656</v>
      </c>
      <c r="D15" s="55">
        <f t="shared" si="0"/>
        <v>0.34585385048177963</v>
      </c>
      <c r="E15" s="55">
        <f t="shared" si="0"/>
        <v>0.34585385048177963</v>
      </c>
      <c r="F15" s="55">
        <f t="shared" si="0"/>
        <v>0.21821716967738619</v>
      </c>
      <c r="G15" s="55">
        <f t="shared" si="0"/>
        <v>0.21821716967738619</v>
      </c>
      <c r="H15" s="55">
        <f t="shared" si="0"/>
        <v>0.22520272301815364</v>
      </c>
      <c r="I15" s="55">
        <f t="shared" si="0"/>
        <v>0.31483770103863729</v>
      </c>
      <c r="J15" s="55">
        <f t="shared" si="0"/>
        <v>0.27134844661501228</v>
      </c>
      <c r="K15" s="55">
        <f t="shared" si="0"/>
        <v>0.24807250762772004</v>
      </c>
      <c r="L15" s="55">
        <f t="shared" si="0"/>
        <v>0.19040353703581045</v>
      </c>
      <c r="M15" s="55">
        <f t="shared" si="0"/>
        <v>0.12513880688802378</v>
      </c>
      <c r="N15" s="55">
        <f t="shared" si="0"/>
        <v>0.11224869291313939</v>
      </c>
      <c r="O15" s="55">
        <f t="shared" si="0"/>
        <v>0.15073237213073545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2022-02-01T08:55:57Z</dcterms:modified>
</cp:coreProperties>
</file>