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My Drive\Optima\Optima Nutrition\Development\LiST Optima bridge\App\en\"/>
    </mc:Choice>
  </mc:AlternateContent>
  <xr:revisionPtr revIDLastSave="0" documentId="8_{D7362E7A-AAB1-4633-BA91-19A029C3C2A3}" xr6:coauthVersionLast="47" xr6:coauthVersionMax="47" xr10:uidLastSave="{00000000-0000-0000-0000-000000000000}"/>
  <bookViews>
    <workbookView xWindow="-3240" yWindow="1770" windowWidth="28770" windowHeight="15420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I38" i="2" s="1"/>
  <c r="G38" i="2"/>
  <c r="A34" i="2"/>
  <c r="A33" i="2"/>
  <c r="A25" i="2"/>
  <c r="A18" i="2"/>
  <c r="A17" i="2"/>
  <c r="H11" i="2"/>
  <c r="G11" i="2"/>
  <c r="H10" i="2"/>
  <c r="G10" i="2"/>
  <c r="H9" i="2"/>
  <c r="G9" i="2"/>
  <c r="I9" i="2" s="1"/>
  <c r="H8" i="2"/>
  <c r="G8" i="2"/>
  <c r="H7" i="2"/>
  <c r="G7" i="2"/>
  <c r="H6" i="2"/>
  <c r="G6" i="2"/>
  <c r="H5" i="2"/>
  <c r="G5" i="2"/>
  <c r="I5" i="2" s="1"/>
  <c r="H4" i="2"/>
  <c r="G4" i="2"/>
  <c r="H3" i="2"/>
  <c r="G3" i="2"/>
  <c r="H2" i="2"/>
  <c r="G2" i="2"/>
  <c r="A2" i="2"/>
  <c r="A32" i="2" s="1"/>
  <c r="C33" i="1"/>
  <c r="C20" i="1"/>
  <c r="I2" i="2" l="1"/>
  <c r="I6" i="2"/>
  <c r="I10" i="2"/>
  <c r="I3" i="2"/>
  <c r="I7" i="2"/>
  <c r="I11" i="2"/>
  <c r="I4" i="2"/>
  <c r="I8" i="2"/>
  <c r="A26" i="2"/>
  <c r="A19" i="2"/>
  <c r="A27" i="2"/>
  <c r="A35" i="2"/>
  <c r="A13" i="2"/>
  <c r="A21" i="2"/>
  <c r="A29" i="2"/>
  <c r="A37" i="2"/>
  <c r="A12" i="2"/>
  <c r="A28" i="2"/>
  <c r="A14" i="2"/>
  <c r="A22" i="2"/>
  <c r="A30" i="2"/>
  <c r="A38" i="2"/>
  <c r="A40" i="2"/>
  <c r="D58" i="20"/>
  <c r="A20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<sst xmlns="http://schemas.openxmlformats.org/spreadsheetml/2006/main" count="2092" uniqueCount="341">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</sst>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0</v>
      </c>
      <c r="B1" s="27" t="s">
        <v>1</v>
      </c>
      <c r="C1" s="27" t="s">
        <v>2</v>
      </c>
    </row>
    <row r="2" spans="1:3" ht="15.95" customHeight="1" x14ac:dyDescent="0.2">
      <c r="A2" s="113" t="s">
        <v>3</v>
      </c>
      <c r="B2" s="27"/>
      <c r="C2" s="27"/>
    </row>
    <row r="3" spans="1:3" ht="15.95" customHeight="1" x14ac:dyDescent="0.2">
      <c r="A3" s="1"/>
      <c r="B3" s="7" t="s">
        <v>4</v>
      </c>
      <c r="C3" s="43">
        <v>2021</v>
      </c>
    </row>
    <row r="4" spans="1:3" ht="15.95" customHeight="1" x14ac:dyDescent="0.2">
      <c r="A4" s="1"/>
      <c r="B4" s="7" t="s">
        <v>5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6</v>
      </c>
    </row>
    <row r="7" spans="1:3" ht="15" customHeight="1" x14ac:dyDescent="0.2">
      <c r="B7" s="28" t="s">
        <v>7</v>
      </c>
      <c r="C7" s="45">
        <v>55409.916015625</v>
      </c>
    </row>
    <row r="8" spans="1:3" ht="15" customHeight="1" x14ac:dyDescent="0.2">
      <c r="B8" s="7" t="s">
        <v>8</v>
      </c>
      <c r="C8" s="46">
        <v>8.8000000000000009E-2</v>
      </c>
    </row>
    <row r="9" spans="1:3" ht="15" customHeight="1" x14ac:dyDescent="0.2">
      <c r="B9" s="7" t="s">
        <v>9</v>
      </c>
      <c r="C9" s="47">
        <v>5.0000000000000001E-3</v>
      </c>
    </row>
    <row r="10" spans="1:3" ht="15" customHeight="1" x14ac:dyDescent="0.2">
      <c r="B10" s="7" t="s">
        <v>10</v>
      </c>
      <c r="C10" s="47">
        <v>0.64718109130859403</v>
      </c>
    </row>
    <row r="11" spans="1:3" ht="15" customHeight="1" x14ac:dyDescent="0.2">
      <c r="B11" s="7" t="s">
        <v>11</v>
      </c>
      <c r="C11" s="46">
        <v>0.66799999999999993</v>
      </c>
    </row>
    <row r="12" spans="1:3" ht="15" customHeight="1" x14ac:dyDescent="0.2">
      <c r="B12" s="7" t="s">
        <v>12</v>
      </c>
      <c r="C12" s="46">
        <v>0.75800000000000001</v>
      </c>
    </row>
    <row r="13" spans="1:3" ht="15" customHeight="1" x14ac:dyDescent="0.2">
      <c r="B13" s="7" t="s">
        <v>13</v>
      </c>
      <c r="C13" s="46">
        <v>0.26800000000000002</v>
      </c>
    </row>
    <row r="14" spans="1:3" ht="15" customHeight="1" x14ac:dyDescent="0.2">
      <c r="B14" s="113"/>
    </row>
    <row r="15" spans="1:3" ht="15" customHeight="1" x14ac:dyDescent="0.2">
      <c r="A15" s="113" t="s">
        <v>14</v>
      </c>
      <c r="B15" s="11"/>
      <c r="C15" s="4"/>
    </row>
    <row r="16" spans="1:3" ht="15" customHeight="1" x14ac:dyDescent="0.2">
      <c r="B16" s="7" t="s">
        <v>15</v>
      </c>
      <c r="C16" s="47">
        <v>0.1</v>
      </c>
    </row>
    <row r="17" spans="1:3" ht="15" customHeight="1" x14ac:dyDescent="0.2">
      <c r="B17" s="7" t="s">
        <v>16</v>
      </c>
      <c r="C17" s="47">
        <v>0.1</v>
      </c>
    </row>
    <row r="18" spans="1:3" ht="15" customHeight="1" x14ac:dyDescent="0.2">
      <c r="B18" s="7" t="s">
        <v>17</v>
      </c>
      <c r="C18" s="47">
        <v>0.1</v>
      </c>
    </row>
    <row r="19" spans="1:3" ht="15" customHeight="1" x14ac:dyDescent="0.2">
      <c r="B19" s="7" t="s">
        <v>18</v>
      </c>
      <c r="C19" s="47">
        <v>0.1</v>
      </c>
    </row>
    <row r="20" spans="1:3" ht="15" customHeight="1" x14ac:dyDescent="0.2">
      <c r="B20" s="7" t="s">
        <v>19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20</v>
      </c>
    </row>
    <row r="23" spans="1:3" ht="15" customHeight="1" x14ac:dyDescent="0.2">
      <c r="B23" s="12" t="s">
        <v>21</v>
      </c>
      <c r="C23" s="47">
        <v>9.8800000000000013E-2</v>
      </c>
    </row>
    <row r="24" spans="1:3" ht="15" customHeight="1" x14ac:dyDescent="0.2">
      <c r="B24" s="12" t="s">
        <v>22</v>
      </c>
      <c r="C24" s="47">
        <v>0.50419999999999998</v>
      </c>
    </row>
    <row r="25" spans="1:3" ht="15" customHeight="1" x14ac:dyDescent="0.2">
      <c r="B25" s="12" t="s">
        <v>23</v>
      </c>
      <c r="C25" s="47">
        <v>0.33889999999999998</v>
      </c>
    </row>
    <row r="26" spans="1:3" ht="15" customHeight="1" x14ac:dyDescent="0.2">
      <c r="B26" s="12" t="s">
        <v>24</v>
      </c>
      <c r="C26" s="47">
        <v>5.8099999999999999E-2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25</v>
      </c>
      <c r="B28" s="12"/>
      <c r="C28" s="12"/>
    </row>
    <row r="29" spans="1:3" ht="14.25" customHeight="1" x14ac:dyDescent="0.2">
      <c r="B29" s="22" t="s">
        <v>26</v>
      </c>
      <c r="C29" s="49">
        <v>0.35699999999999998</v>
      </c>
    </row>
    <row r="30" spans="1:3" ht="14.25" customHeight="1" x14ac:dyDescent="0.2">
      <c r="B30" s="22" t="s">
        <v>27</v>
      </c>
      <c r="C30" s="49">
        <v>6.6000000000000003E-2</v>
      </c>
    </row>
    <row r="31" spans="1:3" ht="14.25" customHeight="1" x14ac:dyDescent="0.2">
      <c r="B31" s="22" t="s">
        <v>28</v>
      </c>
      <c r="C31" s="49">
        <v>9.3000000000000013E-2</v>
      </c>
    </row>
    <row r="32" spans="1:3" ht="14.25" customHeight="1" x14ac:dyDescent="0.2">
      <c r="B32" s="22" t="s">
        <v>29</v>
      </c>
      <c r="C32" s="49">
        <v>0.48399999998509879</v>
      </c>
    </row>
    <row r="33" spans="1:5" ht="13.15" customHeight="1" x14ac:dyDescent="0.2">
      <c r="B33" s="24" t="s">
        <v>30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31</v>
      </c>
    </row>
    <row r="36" spans="1:5" ht="15" customHeight="1" x14ac:dyDescent="0.2">
      <c r="A36" s="113" t="s">
        <v>32</v>
      </c>
      <c r="B36" s="7"/>
    </row>
    <row r="37" spans="1:5" ht="15" customHeight="1" x14ac:dyDescent="0.2">
      <c r="B37" s="28" t="s">
        <v>33</v>
      </c>
      <c r="C37" s="117">
        <v>11.215158746277901</v>
      </c>
    </row>
    <row r="38" spans="1:5" ht="15" customHeight="1" x14ac:dyDescent="0.2">
      <c r="B38" s="28" t="s">
        <v>34</v>
      </c>
      <c r="C38" s="117">
        <v>16.079923623550702</v>
      </c>
      <c r="D38" s="9"/>
      <c r="E38" s="10"/>
    </row>
    <row r="39" spans="1:5" ht="15" customHeight="1" x14ac:dyDescent="0.2">
      <c r="B39" s="28" t="s">
        <v>35</v>
      </c>
      <c r="C39" s="117">
        <v>17.9947473470686</v>
      </c>
      <c r="D39" s="9"/>
      <c r="E39" s="9"/>
    </row>
    <row r="40" spans="1:5" ht="15" customHeight="1" x14ac:dyDescent="0.2">
      <c r="B40" s="28" t="s">
        <v>36</v>
      </c>
      <c r="C40" s="117">
        <v>120</v>
      </c>
    </row>
    <row r="41" spans="1:5" ht="15" customHeight="1" x14ac:dyDescent="0.2">
      <c r="B41" s="28" t="s">
        <v>37</v>
      </c>
      <c r="C41" s="118">
        <v>4.5999999999999999E-2</v>
      </c>
    </row>
    <row r="42" spans="1:5" ht="15" customHeight="1" x14ac:dyDescent="0.2">
      <c r="B42" s="28" t="s">
        <v>38</v>
      </c>
      <c r="C42" s="117">
        <v>11.203926129999999</v>
      </c>
    </row>
    <row r="43" spans="1:5" ht="15.75" customHeight="1" x14ac:dyDescent="0.2">
      <c r="D43" s="9"/>
    </row>
    <row r="44" spans="1:5" ht="15.75" customHeight="1" x14ac:dyDescent="0.2">
      <c r="A44" s="113" t="s">
        <v>39</v>
      </c>
      <c r="D44" s="9"/>
    </row>
    <row r="45" spans="1:5" ht="15.75" customHeight="1" x14ac:dyDescent="0.2">
      <c r="B45" s="28" t="s">
        <v>40</v>
      </c>
      <c r="C45" s="47">
        <v>1.93575E-2</v>
      </c>
      <c r="D45" s="9"/>
    </row>
    <row r="46" spans="1:5" ht="15.75" customHeight="1" x14ac:dyDescent="0.2">
      <c r="B46" s="28" t="s">
        <v>41</v>
      </c>
      <c r="C46" s="47">
        <v>6.8779460000000001E-2</v>
      </c>
      <c r="D46" s="9"/>
    </row>
    <row r="47" spans="1:5" ht="15.75" customHeight="1" x14ac:dyDescent="0.2">
      <c r="B47" s="28" t="s">
        <v>42</v>
      </c>
      <c r="C47" s="47">
        <v>0.15340100000000001</v>
      </c>
      <c r="D47" s="9"/>
      <c r="E47" s="10"/>
    </row>
    <row r="48" spans="1:5" ht="15" customHeight="1" x14ac:dyDescent="0.2">
      <c r="B48" s="28" t="s">
        <v>43</v>
      </c>
      <c r="C48" s="48">
        <v>0.75846203999999995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44</v>
      </c>
      <c r="D50" s="9"/>
    </row>
    <row r="51" spans="1:4" ht="15.75" customHeight="1" x14ac:dyDescent="0.2">
      <c r="B51" s="28" t="s">
        <v>45</v>
      </c>
      <c r="C51" s="51">
        <v>3.2</v>
      </c>
      <c r="D51" s="9"/>
    </row>
    <row r="52" spans="1:4" ht="15" customHeight="1" x14ac:dyDescent="0.2">
      <c r="B52" s="28" t="s">
        <v>46</v>
      </c>
      <c r="C52" s="51">
        <v>3.2</v>
      </c>
    </row>
    <row r="53" spans="1:4" ht="15.75" customHeight="1" x14ac:dyDescent="0.2">
      <c r="B53" s="28" t="s">
        <v>47</v>
      </c>
      <c r="C53" s="51">
        <v>3.2</v>
      </c>
    </row>
    <row r="54" spans="1:4" ht="15.75" customHeight="1" x14ac:dyDescent="0.2">
      <c r="B54" s="28" t="s">
        <v>48</v>
      </c>
      <c r="C54" s="51">
        <v>3.2</v>
      </c>
    </row>
    <row r="55" spans="1:4" ht="15.75" customHeight="1" x14ac:dyDescent="0.2">
      <c r="B55" s="28" t="s">
        <v>49</v>
      </c>
      <c r="C55" s="51">
        <v>3.2</v>
      </c>
    </row>
    <row r="57" spans="1:4" ht="15.75" customHeight="1" x14ac:dyDescent="0.2">
      <c r="A57" s="113" t="s">
        <v>50</v>
      </c>
    </row>
    <row r="58" spans="1:4" ht="15.75" customHeight="1" x14ac:dyDescent="0.2">
      <c r="B58" s="7" t="s">
        <v>51</v>
      </c>
      <c r="C58" s="46">
        <v>1.934703748488513E-2</v>
      </c>
    </row>
    <row r="59" spans="1:4" ht="15.75" customHeight="1" x14ac:dyDescent="0.2">
      <c r="B59" s="28" t="s">
        <v>52</v>
      </c>
      <c r="C59" s="46">
        <v>0.5044087329983391</v>
      </c>
    </row>
    <row r="60" spans="1:4" ht="15.75" customHeight="1" x14ac:dyDescent="0.2">
      <c r="B60" s="28" t="s">
        <v>53</v>
      </c>
      <c r="C60" s="46">
        <v>4.5999999999999999E-2</v>
      </c>
    </row>
    <row r="61" spans="1:4" ht="15.75" customHeight="1" x14ac:dyDescent="0.2">
      <c r="B61" s="28" t="s">
        <v>54</v>
      </c>
      <c r="C61" s="46">
        <v>1.4E-2</v>
      </c>
    </row>
    <row r="62" spans="1:4" ht="15.75" customHeight="1" x14ac:dyDescent="0.2">
      <c r="B62" s="28" t="s">
        <v>55</v>
      </c>
      <c r="C62" s="119">
        <v>14.658528</v>
      </c>
    </row>
    <row r="63" spans="1:4" ht="15.75" customHeight="1" x14ac:dyDescent="0.2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">
      <c r="A2" s="36" t="s">
        <v>166</v>
      </c>
      <c r="B2" s="115">
        <v>0.162037549025391</v>
      </c>
      <c r="C2" s="115">
        <v>0.95</v>
      </c>
      <c r="D2" s="116">
        <v>69.047770440302898</v>
      </c>
      <c r="E2" s="60" t="s">
        <v>167</v>
      </c>
      <c r="F2" s="115">
        <v>1</v>
      </c>
      <c r="G2" s="115">
        <v>1</v>
      </c>
    </row>
    <row r="3" spans="1:7" ht="15.75" customHeight="1" x14ac:dyDescent="0.2">
      <c r="A3" s="36" t="s">
        <v>168</v>
      </c>
      <c r="B3" s="115">
        <v>0</v>
      </c>
      <c r="C3" s="115">
        <v>0.95</v>
      </c>
      <c r="D3" s="116">
        <v>40.127093405065906</v>
      </c>
      <c r="E3" s="60" t="s">
        <v>167</v>
      </c>
      <c r="F3" s="115">
        <v>1</v>
      </c>
      <c r="G3" s="115">
        <v>1</v>
      </c>
    </row>
    <row r="4" spans="1:7" ht="15.75" customHeight="1" x14ac:dyDescent="0.2">
      <c r="A4" s="36" t="s">
        <v>169</v>
      </c>
      <c r="B4" s="115">
        <v>0</v>
      </c>
      <c r="C4" s="115">
        <v>0.95</v>
      </c>
      <c r="D4" s="116">
        <v>587.14420029876032</v>
      </c>
      <c r="E4" s="60" t="s">
        <v>167</v>
      </c>
      <c r="F4" s="115">
        <v>1</v>
      </c>
      <c r="G4" s="115">
        <v>1</v>
      </c>
    </row>
    <row r="5" spans="1:7" ht="15.75" customHeight="1" x14ac:dyDescent="0.2">
      <c r="A5" s="36" t="s">
        <v>170</v>
      </c>
      <c r="B5" s="115">
        <v>0</v>
      </c>
      <c r="C5" s="115">
        <v>0.95</v>
      </c>
      <c r="D5" s="116">
        <v>1.4701821374670201</v>
      </c>
      <c r="E5" s="60" t="s">
        <v>167</v>
      </c>
      <c r="F5" s="115">
        <v>1</v>
      </c>
      <c r="G5" s="115">
        <v>1</v>
      </c>
    </row>
    <row r="6" spans="1:7" ht="15.75" customHeight="1" x14ac:dyDescent="0.2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">
      <c r="A10" s="85" t="s">
        <v>175</v>
      </c>
      <c r="B10" s="115">
        <v>0</v>
      </c>
      <c r="C10" s="115">
        <v>0.95</v>
      </c>
      <c r="D10" s="116">
        <v>13.25939284886182</v>
      </c>
      <c r="E10" s="60" t="s">
        <v>167</v>
      </c>
      <c r="F10" s="115">
        <v>1</v>
      </c>
      <c r="G10" s="115">
        <v>1</v>
      </c>
    </row>
    <row r="11" spans="1:7" ht="15.75" customHeight="1" x14ac:dyDescent="0.2">
      <c r="A11" s="85" t="s">
        <v>176</v>
      </c>
      <c r="B11" s="115">
        <v>0</v>
      </c>
      <c r="C11" s="115">
        <v>0.95</v>
      </c>
      <c r="D11" s="116">
        <v>13.25939284886182</v>
      </c>
      <c r="E11" s="60" t="s">
        <v>167</v>
      </c>
      <c r="F11" s="115">
        <v>1</v>
      </c>
      <c r="G11" s="115">
        <v>1</v>
      </c>
    </row>
    <row r="12" spans="1:7" ht="15.75" customHeight="1" x14ac:dyDescent="0.2">
      <c r="A12" s="85" t="s">
        <v>177</v>
      </c>
      <c r="B12" s="115">
        <v>0</v>
      </c>
      <c r="C12" s="115">
        <v>0.95</v>
      </c>
      <c r="D12" s="116">
        <v>13.25939284886182</v>
      </c>
      <c r="E12" s="60" t="s">
        <v>167</v>
      </c>
      <c r="F12" s="115">
        <v>1</v>
      </c>
      <c r="G12" s="115">
        <v>1</v>
      </c>
    </row>
    <row r="13" spans="1:7" ht="15.75" customHeight="1" x14ac:dyDescent="0.2">
      <c r="A13" s="85" t="s">
        <v>178</v>
      </c>
      <c r="B13" s="115">
        <v>0</v>
      </c>
      <c r="C13" s="115">
        <v>0.95</v>
      </c>
      <c r="D13" s="116">
        <v>13.25939284886182</v>
      </c>
      <c r="E13" s="60" t="s">
        <v>167</v>
      </c>
      <c r="F13" s="115">
        <v>1</v>
      </c>
      <c r="G13" s="115">
        <v>1</v>
      </c>
    </row>
    <row r="14" spans="1:7" ht="15.75" customHeight="1" x14ac:dyDescent="0.2">
      <c r="A14" s="7" t="s">
        <v>179</v>
      </c>
      <c r="B14" s="115">
        <v>0</v>
      </c>
      <c r="C14" s="115">
        <v>0.95</v>
      </c>
      <c r="D14" s="116">
        <v>13.25939284886182</v>
      </c>
      <c r="E14" s="60" t="s">
        <v>167</v>
      </c>
      <c r="F14" s="115">
        <v>1</v>
      </c>
      <c r="G14" s="115">
        <v>1</v>
      </c>
    </row>
    <row r="15" spans="1:7" ht="15.75" customHeight="1" x14ac:dyDescent="0.2">
      <c r="A15" s="7" t="s">
        <v>180</v>
      </c>
      <c r="B15" s="115">
        <v>0</v>
      </c>
      <c r="C15" s="115">
        <v>0.95</v>
      </c>
      <c r="D15" s="116">
        <v>13.25939284886182</v>
      </c>
      <c r="E15" s="60" t="s">
        <v>167</v>
      </c>
      <c r="F15" s="115">
        <v>1</v>
      </c>
      <c r="G15" s="115">
        <v>1</v>
      </c>
    </row>
    <row r="16" spans="1:7" ht="15.75" customHeight="1" x14ac:dyDescent="0.2">
      <c r="A16" s="36" t="s">
        <v>181</v>
      </c>
      <c r="B16" s="115">
        <v>7.8606899999999993E-2</v>
      </c>
      <c r="C16" s="115">
        <v>0.95</v>
      </c>
      <c r="D16" s="116">
        <v>0.96615864875716684</v>
      </c>
      <c r="E16" s="60" t="s">
        <v>167</v>
      </c>
      <c r="F16" s="115">
        <v>1</v>
      </c>
      <c r="G16" s="115">
        <v>1</v>
      </c>
    </row>
    <row r="17" spans="1:7" ht="15.75" customHeight="1" x14ac:dyDescent="0.2">
      <c r="A17" s="36" t="s">
        <v>182</v>
      </c>
      <c r="B17" s="115">
        <v>0.32122916666666701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5" customHeight="1" x14ac:dyDescent="0.2">
      <c r="A18" s="36" t="s">
        <v>148</v>
      </c>
      <c r="B18" s="115">
        <v>0.23215369999999999</v>
      </c>
      <c r="C18" s="115">
        <v>0.95</v>
      </c>
      <c r="D18" s="116">
        <v>13.483785833565429</v>
      </c>
      <c r="E18" s="60" t="s">
        <v>167</v>
      </c>
      <c r="F18" s="115">
        <v>1</v>
      </c>
      <c r="G18" s="115">
        <v>1</v>
      </c>
    </row>
    <row r="19" spans="1:7" ht="15.75" customHeight="1" x14ac:dyDescent="0.2">
      <c r="A19" s="36" t="s">
        <v>151</v>
      </c>
      <c r="B19" s="115">
        <v>0.23215369999999999</v>
      </c>
      <c r="C19" s="115">
        <v>0.95</v>
      </c>
      <c r="D19" s="116">
        <v>13.483785833565429</v>
      </c>
      <c r="E19" s="60" t="s">
        <v>167</v>
      </c>
      <c r="F19" s="115">
        <v>1</v>
      </c>
      <c r="G19" s="115">
        <v>1</v>
      </c>
    </row>
    <row r="20" spans="1:7" ht="15.75" customHeight="1" x14ac:dyDescent="0.2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">
      <c r="A21" s="36" t="s">
        <v>183</v>
      </c>
      <c r="B21" s="115">
        <v>0.93173689999999998</v>
      </c>
      <c r="C21" s="115">
        <v>0.95</v>
      </c>
      <c r="D21" s="116">
        <v>17.016109940848349</v>
      </c>
      <c r="E21" s="60" t="s">
        <v>167</v>
      </c>
      <c r="F21" s="115">
        <v>1</v>
      </c>
      <c r="G21" s="115">
        <v>1</v>
      </c>
    </row>
    <row r="22" spans="1:7" ht="15.75" customHeight="1" x14ac:dyDescent="0.2">
      <c r="A22" s="36" t="s">
        <v>184</v>
      </c>
      <c r="B22" s="115">
        <v>0</v>
      </c>
      <c r="C22" s="115">
        <v>0.95</v>
      </c>
      <c r="D22" s="116">
        <v>23.01109674039985</v>
      </c>
      <c r="E22" s="60" t="s">
        <v>167</v>
      </c>
      <c r="F22" s="115">
        <v>1</v>
      </c>
      <c r="G22" s="115">
        <v>1</v>
      </c>
    </row>
    <row r="23" spans="1:7" ht="15.75" customHeight="1" x14ac:dyDescent="0.2">
      <c r="A23" s="36" t="s">
        <v>185</v>
      </c>
      <c r="B23" s="115">
        <v>0</v>
      </c>
      <c r="C23" s="115">
        <v>0.95</v>
      </c>
      <c r="D23" s="116">
        <v>4.4338460403923747</v>
      </c>
      <c r="E23" s="60" t="s">
        <v>167</v>
      </c>
      <c r="F23" s="115">
        <v>1</v>
      </c>
      <c r="G23" s="115">
        <v>1</v>
      </c>
    </row>
    <row r="24" spans="1:7" ht="15.75" customHeight="1" x14ac:dyDescent="0.2">
      <c r="A24" s="36" t="s">
        <v>186</v>
      </c>
      <c r="B24" s="115">
        <v>0.69723745018169003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">
      <c r="A27" s="36" t="s">
        <v>189</v>
      </c>
      <c r="B27" s="115">
        <v>0</v>
      </c>
      <c r="C27" s="115">
        <v>0.95</v>
      </c>
      <c r="D27" s="116">
        <v>18.750061042134512</v>
      </c>
      <c r="E27" s="60" t="s">
        <v>167</v>
      </c>
      <c r="F27" s="115">
        <v>1</v>
      </c>
      <c r="G27" s="115">
        <v>1</v>
      </c>
    </row>
    <row r="28" spans="1:7" ht="15.75" customHeight="1" x14ac:dyDescent="0.2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">
      <c r="A29" s="36" t="s">
        <v>191</v>
      </c>
      <c r="B29" s="115">
        <v>0</v>
      </c>
      <c r="C29" s="115">
        <v>0.95</v>
      </c>
      <c r="D29" s="116">
        <v>138.79578001614141</v>
      </c>
      <c r="E29" s="60" t="s">
        <v>167</v>
      </c>
      <c r="F29" s="115">
        <v>1</v>
      </c>
      <c r="G29" s="115">
        <v>1</v>
      </c>
    </row>
    <row r="30" spans="1:7" ht="15.75" customHeight="1" x14ac:dyDescent="0.2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">
      <c r="A31" s="36" t="s">
        <v>157</v>
      </c>
      <c r="B31" s="115">
        <v>0</v>
      </c>
      <c r="C31" s="115">
        <v>0.95</v>
      </c>
      <c r="D31" s="116">
        <v>1.831259781706825</v>
      </c>
      <c r="E31" s="60" t="s">
        <v>167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2.09991490371478</v>
      </c>
      <c r="E32" s="60" t="s">
        <v>167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0.12046129999999999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3.9132363162934806E-3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0.78703515497187193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0.67778970654464399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1.959170672500506</v>
      </c>
      <c r="E38" s="60" t="s">
        <v>167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0.84457583171135597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156</v>
      </c>
      <c r="B1" s="71" t="s">
        <v>201</v>
      </c>
      <c r="C1" s="71" t="s">
        <v>202</v>
      </c>
    </row>
    <row r="2" spans="1:3" x14ac:dyDescent="0.2">
      <c r="A2" s="61" t="s">
        <v>179</v>
      </c>
      <c r="B2" s="59" t="s">
        <v>189</v>
      </c>
      <c r="C2" s="59"/>
    </row>
    <row r="3" spans="1:3" x14ac:dyDescent="0.2">
      <c r="A3" s="61" t="s">
        <v>180</v>
      </c>
      <c r="B3" s="59" t="s">
        <v>189</v>
      </c>
      <c r="C3" s="59"/>
    </row>
    <row r="4" spans="1:3" x14ac:dyDescent="0.2">
      <c r="A4" s="62" t="s">
        <v>191</v>
      </c>
      <c r="B4" s="59" t="s">
        <v>184</v>
      </c>
      <c r="C4" s="59"/>
    </row>
    <row r="5" spans="1:3" x14ac:dyDescent="0.2">
      <c r="A5" s="62" t="s">
        <v>188</v>
      </c>
      <c r="B5" s="59" t="s">
        <v>184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156</v>
      </c>
    </row>
    <row r="2" spans="1:1" x14ac:dyDescent="0.2">
      <c r="A2" s="32" t="s">
        <v>171</v>
      </c>
    </row>
    <row r="3" spans="1:1" x14ac:dyDescent="0.2">
      <c r="A3" s="32" t="s">
        <v>181</v>
      </c>
    </row>
    <row r="4" spans="1:1" x14ac:dyDescent="0.2">
      <c r="A4" s="32" t="s">
        <v>185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">
      <c r="A2" s="4" t="s">
        <v>81</v>
      </c>
      <c r="B2" s="18">
        <f>'Baseline year population inputs'!C51</f>
        <v>3.2</v>
      </c>
      <c r="C2" s="18">
        <f>'Baseline year population inputs'!C52</f>
        <v>3.2</v>
      </c>
      <c r="D2" s="18">
        <f>'Baseline year population inputs'!C53</f>
        <v>3.2</v>
      </c>
      <c r="E2" s="18">
        <f>'Baseline year population inputs'!C54</f>
        <v>3.2</v>
      </c>
      <c r="F2" s="18">
        <f>'Baseline year population inputs'!C55</f>
        <v>3.2</v>
      </c>
    </row>
    <row r="3" spans="1:6" ht="15.75" customHeight="1" x14ac:dyDescent="0.2">
      <c r="A3" s="4" t="s">
        <v>204</v>
      </c>
      <c r="B3" s="18">
        <f>frac_mam_1month * 2.6</f>
        <v>0.10682585940000003</v>
      </c>
      <c r="C3" s="18">
        <f>frac_mam_1_5months * 2.6</f>
        <v>0.10682585940000003</v>
      </c>
      <c r="D3" s="18">
        <f>frac_mam_6_11months * 2.6</f>
        <v>0.2013942346</v>
      </c>
      <c r="E3" s="18">
        <f>frac_mam_12_23months * 2.6</f>
        <v>0.12607114780000001</v>
      </c>
      <c r="F3" s="18">
        <f>frac_mam_24_59months * 2.6</f>
        <v>9.9420970999999997E-2</v>
      </c>
    </row>
    <row r="4" spans="1:6" ht="15.75" customHeight="1" x14ac:dyDescent="0.2">
      <c r="A4" s="4" t="s">
        <v>205</v>
      </c>
      <c r="B4" s="18">
        <f>frac_sam_1month * 2.6</f>
        <v>6.0566992200000003E-2</v>
      </c>
      <c r="C4" s="18">
        <f>frac_sam_1_5months * 2.6</f>
        <v>6.0566992200000003E-2</v>
      </c>
      <c r="D4" s="18">
        <f>frac_sam_6_11months * 2.6</f>
        <v>1.8212152660000001E-2</v>
      </c>
      <c r="E4" s="18">
        <f>frac_sam_12_23months * 2.6</f>
        <v>4.7944423799999997E-2</v>
      </c>
      <c r="F4" s="18">
        <f>frac_sam_24_59months * 2.6</f>
        <v>1.7275144900000001E-2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">
      <c r="A2" s="39" t="s">
        <v>76</v>
      </c>
      <c r="B2" s="7" t="s">
        <v>169</v>
      </c>
      <c r="C2" s="65">
        <v>0</v>
      </c>
      <c r="D2" s="65">
        <f>food_insecure</f>
        <v>8.8000000000000009E-2</v>
      </c>
      <c r="E2" s="65">
        <f>food_insecure</f>
        <v>8.8000000000000009E-2</v>
      </c>
      <c r="F2" s="65">
        <f>food_insecure</f>
        <v>8.8000000000000009E-2</v>
      </c>
      <c r="G2" s="65">
        <f>food_insecure</f>
        <v>8.8000000000000009E-2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184</v>
      </c>
      <c r="C5" s="65">
        <v>0</v>
      </c>
      <c r="D5" s="65">
        <v>0</v>
      </c>
      <c r="E5" s="65">
        <f>food_insecure</f>
        <v>8.8000000000000009E-2</v>
      </c>
      <c r="F5" s="65">
        <f>food_insecure</f>
        <v>8.8000000000000009E-2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190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191</v>
      </c>
      <c r="C8" s="65">
        <v>0</v>
      </c>
      <c r="D8" s="65">
        <v>0</v>
      </c>
      <c r="E8" s="65">
        <f>food_insecure</f>
        <v>8.8000000000000009E-2</v>
      </c>
      <c r="F8" s="65">
        <f>food_insecure</f>
        <v>8.8000000000000009E-2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192</v>
      </c>
      <c r="C9" s="65">
        <v>0</v>
      </c>
      <c r="D9" s="65">
        <v>0</v>
      </c>
      <c r="E9" s="65">
        <f>food_insecure</f>
        <v>8.8000000000000009E-2</v>
      </c>
      <c r="F9" s="65">
        <f>food_insecure</f>
        <v>8.8000000000000009E-2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157</v>
      </c>
      <c r="C10" s="65">
        <v>0</v>
      </c>
      <c r="D10" s="65">
        <f>IF(ISBLANK(comm_deliv), frac_children_health_facility,1)</f>
        <v>0.75800000000000001</v>
      </c>
      <c r="E10" s="65">
        <f>IF(ISBLANK(comm_deliv), frac_children_health_facility,1)</f>
        <v>0.75800000000000001</v>
      </c>
      <c r="F10" s="65">
        <f>IF(ISBLANK(comm_deliv), frac_children_health_facility,1)</f>
        <v>0.75800000000000001</v>
      </c>
      <c r="G10" s="65">
        <f>IF(ISBLANK(comm_deliv), frac_children_health_facility,1)</f>
        <v>0.75800000000000001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8.8000000000000009E-2</v>
      </c>
      <c r="I15" s="65">
        <f>food_insecure</f>
        <v>8.8000000000000009E-2</v>
      </c>
      <c r="J15" s="65">
        <f>food_insecure</f>
        <v>8.8000000000000009E-2</v>
      </c>
      <c r="K15" s="65">
        <f>food_insecure</f>
        <v>8.8000000000000009E-2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0.66799999999999993</v>
      </c>
      <c r="I18" s="65">
        <f>frac_PW_health_facility</f>
        <v>0.66799999999999993</v>
      </c>
      <c r="J18" s="65">
        <f>frac_PW_health_facility</f>
        <v>0.66799999999999993</v>
      </c>
      <c r="K18" s="65">
        <f>frac_PW_health_facility</f>
        <v>0.66799999999999993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0.26800000000000002</v>
      </c>
      <c r="M24" s="65">
        <f>famplan_unmet_need</f>
        <v>0.26800000000000002</v>
      </c>
      <c r="N24" s="65">
        <f>famplan_unmet_need</f>
        <v>0.26800000000000002</v>
      </c>
      <c r="O24" s="65">
        <f>famplan_unmet_need</f>
        <v>0.26800000000000002</v>
      </c>
    </row>
    <row r="25" spans="1:15" ht="15.75" customHeight="1" x14ac:dyDescent="0.2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0.17940135869140611</v>
      </c>
      <c r="M25" s="65">
        <f>(1-food_insecure)*(0.49)+food_insecure*(0.7)</f>
        <v>0.50848000000000004</v>
      </c>
      <c r="N25" s="65">
        <f>(1-food_insecure)*(0.49)+food_insecure*(0.7)</f>
        <v>0.50848000000000004</v>
      </c>
      <c r="O25" s="65">
        <f>(1-food_insecure)*(0.49)+food_insecure*(0.7)</f>
        <v>0.50848000000000004</v>
      </c>
    </row>
    <row r="26" spans="1:15" ht="15.75" customHeight="1" x14ac:dyDescent="0.2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7.6886296582031194E-2</v>
      </c>
      <c r="M26" s="65">
        <f>(1-food_insecure)*(0.21)+food_insecure*(0.3)</f>
        <v>0.21792</v>
      </c>
      <c r="N26" s="65">
        <f>(1-food_insecure)*(0.21)+food_insecure*(0.3)</f>
        <v>0.21792</v>
      </c>
      <c r="O26" s="65">
        <f>(1-food_insecure)*(0.21)+food_insecure*(0.3)</f>
        <v>0.21792</v>
      </c>
    </row>
    <row r="27" spans="1:15" ht="15.75" customHeight="1" x14ac:dyDescent="0.2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9.6531253417968685E-2</v>
      </c>
      <c r="M27" s="65">
        <f>(1-food_insecure)*(0.3)</f>
        <v>0.27360000000000001</v>
      </c>
      <c r="N27" s="65">
        <f>(1-food_insecure)*(0.3)</f>
        <v>0.27360000000000001</v>
      </c>
      <c r="O27" s="65">
        <f>(1-food_insecure)*(0.3)</f>
        <v>0.27360000000000001</v>
      </c>
    </row>
    <row r="28" spans="1:15" ht="15.75" customHeight="1" x14ac:dyDescent="0.2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0.64718109130859403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167</v>
      </c>
    </row>
    <row r="2" spans="1:1" x14ac:dyDescent="0.2">
      <c r="A2" s="113" t="s">
        <v>209</v>
      </c>
    </row>
    <row r="3" spans="1:1" x14ac:dyDescent="0.2">
      <c r="A3" s="113" t="s">
        <v>210</v>
      </c>
    </row>
    <row r="4" spans="1:1" x14ac:dyDescent="0.2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9" customHeight="1" x14ac:dyDescent="0.2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25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">
      <c r="A2" s="7">
        <f>start_year</f>
        <v>2021</v>
      </c>
      <c r="B2" s="52">
        <v>9932.0628000000015</v>
      </c>
      <c r="C2" s="53">
        <v>23000</v>
      </c>
      <c r="D2" s="53">
        <v>46000</v>
      </c>
      <c r="E2" s="53">
        <v>1182000</v>
      </c>
      <c r="F2" s="53">
        <v>1003000</v>
      </c>
      <c r="G2" s="14">
        <f t="shared" ref="G2:G11" si="0">C2+D2+E2+F2</f>
        <v>2254000</v>
      </c>
      <c r="H2" s="14">
        <f t="shared" ref="H2:H11" si="1">(B2 + stillbirth*B2/(1000-stillbirth))/(1-abortion)</f>
        <v>10528.932679567099</v>
      </c>
      <c r="I2" s="14">
        <f t="shared" ref="I2:I11" si="2">G2-H2</f>
        <v>2243471.067320433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9886.7235999999994</v>
      </c>
      <c r="C3" s="53">
        <v>23000</v>
      </c>
      <c r="D3" s="53">
        <v>46000</v>
      </c>
      <c r="E3" s="53">
        <v>1252000</v>
      </c>
      <c r="F3" s="53">
        <v>1084000</v>
      </c>
      <c r="G3" s="14">
        <f t="shared" si="0"/>
        <v>2405000</v>
      </c>
      <c r="H3" s="14">
        <f t="shared" si="1"/>
        <v>10480.8688086313</v>
      </c>
      <c r="I3" s="14">
        <f t="shared" si="2"/>
        <v>2394519.1311913687</v>
      </c>
    </row>
    <row r="4" spans="1:9" ht="15.75" customHeight="1" x14ac:dyDescent="0.2">
      <c r="A4" s="7">
        <f t="shared" si="3"/>
        <v>2023</v>
      </c>
      <c r="B4" s="52">
        <v>9822.5382000000009</v>
      </c>
      <c r="C4" s="53">
        <v>23000</v>
      </c>
      <c r="D4" s="53">
        <v>46000</v>
      </c>
      <c r="E4" s="53">
        <v>1329000</v>
      </c>
      <c r="F4" s="53">
        <v>1176000</v>
      </c>
      <c r="G4" s="14">
        <f t="shared" si="0"/>
        <v>2574000</v>
      </c>
      <c r="H4" s="14">
        <f t="shared" si="1"/>
        <v>10412.826170438248</v>
      </c>
      <c r="I4" s="14">
        <f t="shared" si="2"/>
        <v>2563587.1738295616</v>
      </c>
    </row>
    <row r="5" spans="1:9" ht="15.75" customHeight="1" x14ac:dyDescent="0.2">
      <c r="A5" s="7">
        <f t="shared" si="3"/>
        <v>2024</v>
      </c>
      <c r="B5" s="52">
        <v>9756.5720000000001</v>
      </c>
      <c r="C5" s="53">
        <v>23000</v>
      </c>
      <c r="D5" s="53">
        <v>46000</v>
      </c>
      <c r="E5" s="53">
        <v>1413000</v>
      </c>
      <c r="F5" s="53">
        <v>1269000</v>
      </c>
      <c r="G5" s="14">
        <f t="shared" si="0"/>
        <v>2751000</v>
      </c>
      <c r="H5" s="14">
        <f t="shared" si="1"/>
        <v>10342.895714609187</v>
      </c>
      <c r="I5" s="14">
        <f t="shared" si="2"/>
        <v>2740657.1042853906</v>
      </c>
    </row>
    <row r="6" spans="1:9" ht="15.75" customHeight="1" x14ac:dyDescent="0.2">
      <c r="A6" s="7">
        <f t="shared" si="3"/>
        <v>2025</v>
      </c>
      <c r="B6" s="52">
        <v>9688.8250000000007</v>
      </c>
      <c r="C6" s="53">
        <v>23000</v>
      </c>
      <c r="D6" s="53">
        <v>46000</v>
      </c>
      <c r="E6" s="53">
        <v>1501000</v>
      </c>
      <c r="F6" s="53">
        <v>1356000</v>
      </c>
      <c r="G6" s="14">
        <f t="shared" si="0"/>
        <v>2926000</v>
      </c>
      <c r="H6" s="14">
        <f t="shared" si="1"/>
        <v>10271.07744114412</v>
      </c>
      <c r="I6" s="14">
        <f t="shared" si="2"/>
        <v>2915728.9225588557</v>
      </c>
    </row>
    <row r="7" spans="1:9" ht="15.75" customHeight="1" x14ac:dyDescent="0.2">
      <c r="A7" s="7">
        <f t="shared" si="3"/>
        <v>2026</v>
      </c>
      <c r="B7" s="52">
        <v>9630.9953999999998</v>
      </c>
      <c r="C7" s="53">
        <v>23000</v>
      </c>
      <c r="D7" s="53">
        <v>46000</v>
      </c>
      <c r="E7" s="53">
        <v>1568000</v>
      </c>
      <c r="F7" s="53">
        <v>1422000</v>
      </c>
      <c r="G7" s="14">
        <f t="shared" si="0"/>
        <v>3059000</v>
      </c>
      <c r="H7" s="14">
        <f t="shared" si="1"/>
        <v>10209.772556393862</v>
      </c>
      <c r="I7" s="14">
        <f t="shared" si="2"/>
        <v>3048790.2274436061</v>
      </c>
    </row>
    <row r="8" spans="1:9" ht="15.75" customHeight="1" x14ac:dyDescent="0.2">
      <c r="A8" s="7">
        <f t="shared" si="3"/>
        <v>2027</v>
      </c>
      <c r="B8" s="52">
        <v>9571.5401999999995</v>
      </c>
      <c r="C8" s="53">
        <v>24000</v>
      </c>
      <c r="D8" s="53">
        <v>46000</v>
      </c>
      <c r="E8" s="53">
        <v>1636000</v>
      </c>
      <c r="F8" s="53">
        <v>1477000</v>
      </c>
      <c r="G8" s="14">
        <f t="shared" si="0"/>
        <v>3183000</v>
      </c>
      <c r="H8" s="14">
        <f t="shared" si="1"/>
        <v>10146.74438079169</v>
      </c>
      <c r="I8" s="14">
        <f t="shared" si="2"/>
        <v>3172853.2556192083</v>
      </c>
    </row>
    <row r="9" spans="1:9" ht="15.75" customHeight="1" x14ac:dyDescent="0.2">
      <c r="A9" s="7">
        <f t="shared" si="3"/>
        <v>2028</v>
      </c>
      <c r="B9" s="52">
        <v>9494.8940000000002</v>
      </c>
      <c r="C9" s="53">
        <v>24000</v>
      </c>
      <c r="D9" s="53">
        <v>46000</v>
      </c>
      <c r="E9" s="53">
        <v>1705000</v>
      </c>
      <c r="F9" s="53">
        <v>1525000</v>
      </c>
      <c r="G9" s="14">
        <f t="shared" si="0"/>
        <v>3300000</v>
      </c>
      <c r="H9" s="14">
        <f t="shared" si="1"/>
        <v>10065.492107603826</v>
      </c>
      <c r="I9" s="14">
        <f t="shared" si="2"/>
        <v>3289934.5078923963</v>
      </c>
    </row>
    <row r="10" spans="1:9" ht="15.75" customHeight="1" x14ac:dyDescent="0.2">
      <c r="A10" s="7">
        <f t="shared" si="3"/>
        <v>2029</v>
      </c>
      <c r="B10" s="52">
        <v>9432.3907999999992</v>
      </c>
      <c r="C10" s="53">
        <v>24000</v>
      </c>
      <c r="D10" s="53">
        <v>45000</v>
      </c>
      <c r="E10" s="53">
        <v>1774000</v>
      </c>
      <c r="F10" s="53">
        <v>1565000</v>
      </c>
      <c r="G10" s="14">
        <f t="shared" si="0"/>
        <v>3408000</v>
      </c>
      <c r="H10" s="14">
        <f t="shared" si="1"/>
        <v>9999.2327616543098</v>
      </c>
      <c r="I10" s="14">
        <f t="shared" si="2"/>
        <v>3398000.7672383455</v>
      </c>
    </row>
    <row r="11" spans="1:9" ht="15.75" customHeight="1" x14ac:dyDescent="0.2">
      <c r="A11" s="7">
        <f t="shared" si="3"/>
        <v>2030</v>
      </c>
      <c r="B11" s="52">
        <v>9353.1029999999992</v>
      </c>
      <c r="C11" s="53">
        <v>24000</v>
      </c>
      <c r="D11" s="53">
        <v>45000</v>
      </c>
      <c r="E11" s="53">
        <v>1841000</v>
      </c>
      <c r="F11" s="53">
        <v>1599000</v>
      </c>
      <c r="G11" s="14">
        <f t="shared" si="0"/>
        <v>3509000</v>
      </c>
      <c r="H11" s="14">
        <f t="shared" si="1"/>
        <v>9915.1801408320789</v>
      </c>
      <c r="I11" s="14">
        <f t="shared" si="2"/>
        <v>3499084.819859168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246</v>
      </c>
      <c r="C11" s="82"/>
      <c r="D11" s="83"/>
      <c r="E11" s="83"/>
      <c r="F11" s="83"/>
    </row>
    <row r="12" spans="1:6" ht="15.75" customHeight="1" x14ac:dyDescent="0.2">
      <c r="A12" s="71" t="s">
        <v>247</v>
      </c>
      <c r="C12" s="80"/>
      <c r="D12" s="72"/>
      <c r="E12" s="72"/>
      <c r="F12" s="72"/>
    </row>
    <row r="13" spans="1:6" ht="15.75" customHeight="1" x14ac:dyDescent="0.2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252</v>
      </c>
      <c r="C39" s="80"/>
      <c r="D39" s="72"/>
      <c r="E39" s="72"/>
      <c r="F39" s="72"/>
    </row>
    <row r="40" spans="1:6" ht="15.75" customHeight="1" x14ac:dyDescent="0.2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259</v>
      </c>
      <c r="C66" s="80"/>
      <c r="D66" s="72"/>
      <c r="E66" s="72"/>
      <c r="F66" s="72"/>
    </row>
    <row r="67" spans="1:6" ht="15.75" customHeight="1" x14ac:dyDescent="0.2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271</v>
      </c>
    </row>
    <row r="29" spans="1:16" x14ac:dyDescent="0.2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274</v>
      </c>
    </row>
    <row r="56" spans="1:16" ht="26.45" customHeight="1" x14ac:dyDescent="0.2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278</v>
      </c>
    </row>
    <row r="65" spans="1:16" ht="26.45" customHeight="1" x14ac:dyDescent="0.2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280</v>
      </c>
    </row>
    <row r="104" spans="1:16" ht="26.45" customHeight="1" x14ac:dyDescent="0.2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281</v>
      </c>
    </row>
    <row r="2" spans="1:7" ht="14.25" customHeight="1" x14ac:dyDescent="0.2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285</v>
      </c>
    </row>
    <row r="6" spans="1:7" ht="14.25" customHeight="1" x14ac:dyDescent="0.2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287</v>
      </c>
    </row>
    <row r="15" spans="1:7" ht="14.25" customHeight="1" x14ac:dyDescent="0.2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291</v>
      </c>
    </row>
    <row r="20" spans="1:7" s="77" customFormat="1" ht="14.25" customHeight="1" x14ac:dyDescent="0.2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281</v>
      </c>
      <c r="B24" s="84"/>
      <c r="C24" s="84"/>
      <c r="D24" s="84"/>
      <c r="E24" s="84"/>
      <c r="F24" s="84"/>
      <c r="G24" s="84"/>
    </row>
    <row r="25" spans="1:7" x14ac:dyDescent="0.2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294</v>
      </c>
    </row>
    <row r="29" spans="1:7" x14ac:dyDescent="0.2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299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287</v>
      </c>
      <c r="B37" s="84"/>
      <c r="C37" s="84"/>
      <c r="D37" s="84"/>
      <c r="E37" s="84"/>
      <c r="F37" s="84"/>
      <c r="G37" s="84"/>
    </row>
    <row r="38" spans="1:7" x14ac:dyDescent="0.2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304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281</v>
      </c>
      <c r="B47" s="84"/>
      <c r="C47" s="84"/>
      <c r="D47" s="84"/>
      <c r="E47" s="84"/>
      <c r="F47" s="84"/>
      <c r="G47" s="84"/>
    </row>
    <row r="48" spans="1:7" x14ac:dyDescent="0.2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308</v>
      </c>
    </row>
    <row r="52" spans="1:7" x14ac:dyDescent="0.2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313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287</v>
      </c>
      <c r="B60" s="84"/>
      <c r="C60" s="84"/>
      <c r="D60" s="84"/>
      <c r="E60" s="84"/>
      <c r="F60" s="84"/>
      <c r="G60" s="84"/>
    </row>
    <row r="61" spans="1:7" x14ac:dyDescent="0.2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318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">
      <c r="A2" s="71" t="s">
        <v>322</v>
      </c>
    </row>
    <row r="3" spans="1:15" x14ac:dyDescent="0.2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323</v>
      </c>
      <c r="B17" s="85"/>
    </row>
    <row r="18" spans="1:15" x14ac:dyDescent="0.2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">
      <c r="A25" s="71" t="s">
        <v>324</v>
      </c>
    </row>
    <row r="26" spans="1:15" x14ac:dyDescent="0.2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325</v>
      </c>
      <c r="B40" s="85"/>
    </row>
    <row r="41" spans="1:15" x14ac:dyDescent="0.2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">
      <c r="A48" s="71" t="s">
        <v>326</v>
      </c>
    </row>
    <row r="49" spans="1:15" x14ac:dyDescent="0.2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327</v>
      </c>
      <c r="B63" s="85"/>
    </row>
    <row r="64" spans="1:15" x14ac:dyDescent="0.2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">
      <c r="A2" s="71" t="s">
        <v>328</v>
      </c>
    </row>
    <row r="3" spans="1:7" x14ac:dyDescent="0.2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329</v>
      </c>
      <c r="B4" s="85"/>
      <c r="C4" s="97"/>
      <c r="D4" s="97"/>
      <c r="E4" s="97"/>
      <c r="F4" s="97"/>
      <c r="G4" s="97"/>
    </row>
    <row r="5" spans="1:7" x14ac:dyDescent="0.2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330</v>
      </c>
    </row>
    <row r="8" spans="1:7" x14ac:dyDescent="0.2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">
      <c r="A9" s="71" t="s">
        <v>331</v>
      </c>
    </row>
    <row r="10" spans="1:7" x14ac:dyDescent="0.2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332</v>
      </c>
      <c r="B11" s="85"/>
      <c r="C11" s="97"/>
      <c r="D11" s="97"/>
      <c r="E11" s="97"/>
      <c r="F11" s="97"/>
      <c r="G11" s="97"/>
    </row>
    <row r="12" spans="1:7" x14ac:dyDescent="0.2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333</v>
      </c>
    </row>
    <row r="15" spans="1:7" x14ac:dyDescent="0.2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">
      <c r="A16" s="71" t="s">
        <v>334</v>
      </c>
    </row>
    <row r="17" spans="1:7" x14ac:dyDescent="0.2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335</v>
      </c>
      <c r="B18" s="85"/>
      <c r="C18" s="97"/>
      <c r="D18" s="97"/>
      <c r="E18" s="97"/>
      <c r="F18" s="97"/>
      <c r="G18" s="97"/>
    </row>
    <row r="19" spans="1:7" x14ac:dyDescent="0.2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330</v>
      </c>
      <c r="B55" s="112"/>
      <c r="C55" s="112"/>
    </row>
    <row r="56" spans="1:8" x14ac:dyDescent="0.2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333</v>
      </c>
      <c r="B110" s="112"/>
      <c r="C110" s="112"/>
    </row>
    <row r="111" spans="1:8" x14ac:dyDescent="0.2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330</v>
      </c>
    </row>
    <row r="10" spans="1:8" x14ac:dyDescent="0.2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333</v>
      </c>
    </row>
    <row r="19" spans="1:7" x14ac:dyDescent="0.2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">
      <c r="B3" s="16" t="s">
        <v>68</v>
      </c>
      <c r="C3" s="54">
        <v>0</v>
      </c>
    </row>
    <row r="4" spans="1:8" ht="15.75" customHeight="1" x14ac:dyDescent="0.2">
      <c r="B4" s="16" t="s">
        <v>69</v>
      </c>
      <c r="C4" s="54">
        <v>0.15674200299506441</v>
      </c>
    </row>
    <row r="5" spans="1:8" ht="15.75" customHeight="1" x14ac:dyDescent="0.2">
      <c r="B5" s="16" t="s">
        <v>70</v>
      </c>
      <c r="C5" s="54">
        <v>2.5581404940566779E-3</v>
      </c>
    </row>
    <row r="6" spans="1:8" ht="15.75" customHeight="1" x14ac:dyDescent="0.2">
      <c r="B6" s="16" t="s">
        <v>71</v>
      </c>
      <c r="C6" s="54">
        <v>0.18902452665792679</v>
      </c>
    </row>
    <row r="7" spans="1:8" ht="15.75" customHeight="1" x14ac:dyDescent="0.2">
      <c r="B7" s="16" t="s">
        <v>72</v>
      </c>
      <c r="C7" s="54">
        <v>0.43305943212979531</v>
      </c>
    </row>
    <row r="8" spans="1:8" ht="15.75" customHeight="1" x14ac:dyDescent="0.2">
      <c r="B8" s="16" t="s">
        <v>73</v>
      </c>
      <c r="C8" s="54">
        <v>0</v>
      </c>
    </row>
    <row r="9" spans="1:8" ht="15.75" customHeight="1" x14ac:dyDescent="0.2">
      <c r="B9" s="16" t="s">
        <v>74</v>
      </c>
      <c r="C9" s="54">
        <v>0.1610509257617517</v>
      </c>
    </row>
    <row r="10" spans="1:8" ht="15.75" customHeight="1" x14ac:dyDescent="0.2">
      <c r="B10" s="16" t="s">
        <v>75</v>
      </c>
      <c r="C10" s="54">
        <v>5.7564971961404997E-2</v>
      </c>
    </row>
    <row r="11" spans="1:8" ht="15.75" customHeight="1" x14ac:dyDescent="0.2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">
      <c r="B14" s="16" t="s">
        <v>81</v>
      </c>
      <c r="C14" s="54">
        <v>3.432082295448232E-2</v>
      </c>
      <c r="D14" s="54">
        <v>3.432082295448232E-2</v>
      </c>
      <c r="E14" s="54">
        <v>3.432082295448232E-2</v>
      </c>
      <c r="F14" s="54">
        <v>3.432082295448232E-2</v>
      </c>
    </row>
    <row r="15" spans="1:8" ht="15.75" customHeight="1" x14ac:dyDescent="0.2">
      <c r="B15" s="16" t="s">
        <v>82</v>
      </c>
      <c r="C15" s="54">
        <v>0.140666645243958</v>
      </c>
      <c r="D15" s="54">
        <v>0.140666645243958</v>
      </c>
      <c r="E15" s="54">
        <v>0.140666645243958</v>
      </c>
      <c r="F15" s="54">
        <v>0.140666645243958</v>
      </c>
    </row>
    <row r="16" spans="1:8" ht="15.75" customHeight="1" x14ac:dyDescent="0.2">
      <c r="B16" s="16" t="s">
        <v>83</v>
      </c>
      <c r="C16" s="54">
        <v>3.1096352700361748E-2</v>
      </c>
      <c r="D16" s="54">
        <v>3.1096352700361748E-2</v>
      </c>
      <c r="E16" s="54">
        <v>3.1096352700361748E-2</v>
      </c>
      <c r="F16" s="54">
        <v>3.1096352700361748E-2</v>
      </c>
    </row>
    <row r="17" spans="1:8" ht="15.75" customHeight="1" x14ac:dyDescent="0.2">
      <c r="B17" s="16" t="s">
        <v>84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">
      <c r="B20" s="16" t="s">
        <v>87</v>
      </c>
      <c r="C20" s="54">
        <v>4.3005050749764108E-2</v>
      </c>
      <c r="D20" s="54">
        <v>4.3005050749764108E-2</v>
      </c>
      <c r="E20" s="54">
        <v>4.3005050749764108E-2</v>
      </c>
      <c r="F20" s="54">
        <v>4.3005050749764108E-2</v>
      </c>
    </row>
    <row r="21" spans="1:8" ht="15.75" customHeight="1" x14ac:dyDescent="0.2">
      <c r="B21" s="16" t="s">
        <v>88</v>
      </c>
      <c r="C21" s="54">
        <v>0.2127879302138618</v>
      </c>
      <c r="D21" s="54">
        <v>0.2127879302138618</v>
      </c>
      <c r="E21" s="54">
        <v>0.2127879302138618</v>
      </c>
      <c r="F21" s="54">
        <v>0.2127879302138618</v>
      </c>
    </row>
    <row r="22" spans="1:8" ht="15.75" customHeight="1" x14ac:dyDescent="0.2">
      <c r="B22" s="16" t="s">
        <v>89</v>
      </c>
      <c r="C22" s="54">
        <v>0.53812319813757215</v>
      </c>
      <c r="D22" s="54">
        <v>0.53812319813757215</v>
      </c>
      <c r="E22" s="54">
        <v>0.53812319813757215</v>
      </c>
      <c r="F22" s="54">
        <v>0.53812319813757215</v>
      </c>
    </row>
    <row r="23" spans="1:8" ht="15.75" customHeight="1" x14ac:dyDescent="0.2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">
      <c r="B26" s="16" t="s">
        <v>91</v>
      </c>
      <c r="C26" s="54">
        <v>5.7299999999999997E-2</v>
      </c>
    </row>
    <row r="27" spans="1:8" ht="15.75" customHeight="1" x14ac:dyDescent="0.2">
      <c r="B27" s="16" t="s">
        <v>92</v>
      </c>
      <c r="C27" s="54">
        <v>1.4200000000000001E-2</v>
      </c>
    </row>
    <row r="28" spans="1:8" ht="15.75" customHeight="1" x14ac:dyDescent="0.2">
      <c r="B28" s="16" t="s">
        <v>93</v>
      </c>
      <c r="C28" s="54">
        <v>0.1016</v>
      </c>
    </row>
    <row r="29" spans="1:8" ht="15.75" customHeight="1" x14ac:dyDescent="0.2">
      <c r="B29" s="16" t="s">
        <v>94</v>
      </c>
      <c r="C29" s="54">
        <v>0.21959999999999999</v>
      </c>
    </row>
    <row r="30" spans="1:8" ht="15.75" customHeight="1" x14ac:dyDescent="0.2">
      <c r="B30" s="16" t="s">
        <v>95</v>
      </c>
      <c r="C30" s="54">
        <v>5.5100000000000003E-2</v>
      </c>
    </row>
    <row r="31" spans="1:8" ht="15.75" customHeight="1" x14ac:dyDescent="0.2">
      <c r="B31" s="16" t="s">
        <v>96</v>
      </c>
      <c r="C31" s="54">
        <v>0.14230000000000001</v>
      </c>
    </row>
    <row r="32" spans="1:8" ht="15.75" customHeight="1" x14ac:dyDescent="0.2">
      <c r="B32" s="16" t="s">
        <v>97</v>
      </c>
      <c r="C32" s="54">
        <v>3.0800000000000001E-2</v>
      </c>
    </row>
    <row r="33" spans="2:3" ht="15.75" customHeight="1" x14ac:dyDescent="0.2">
      <c r="B33" s="16" t="s">
        <v>98</v>
      </c>
      <c r="C33" s="54">
        <v>8.199999999999999E-2</v>
      </c>
    </row>
    <row r="34" spans="2:3" ht="15.75" customHeight="1" x14ac:dyDescent="0.2">
      <c r="B34" s="16" t="s">
        <v>99</v>
      </c>
      <c r="C34" s="54">
        <v>0.29709999999999998</v>
      </c>
    </row>
    <row r="35" spans="2:3" ht="15.75" customHeight="1" x14ac:dyDescent="0.2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">
      <c r="A2" s="4" t="s">
        <v>101</v>
      </c>
      <c r="B2" s="7" t="s">
        <v>102</v>
      </c>
      <c r="C2" s="55">
        <v>0.80397025999999994</v>
      </c>
      <c r="D2" s="55">
        <v>0.80397025999999994</v>
      </c>
      <c r="E2" s="55">
        <v>0.82138274999999994</v>
      </c>
      <c r="F2" s="55">
        <v>0.74269417000000004</v>
      </c>
      <c r="G2" s="55">
        <v>0.67832183999999995</v>
      </c>
    </row>
    <row r="3" spans="1:15" ht="15.75" customHeight="1" x14ac:dyDescent="0.2">
      <c r="B3" s="7" t="s">
        <v>103</v>
      </c>
      <c r="C3" s="55">
        <v>0.13857841000000001</v>
      </c>
      <c r="D3" s="55">
        <v>0.13857841000000001</v>
      </c>
      <c r="E3" s="55">
        <v>0.14274512</v>
      </c>
      <c r="F3" s="55">
        <v>0.17917873000000001</v>
      </c>
      <c r="G3" s="55">
        <v>0.22462923000000001</v>
      </c>
    </row>
    <row r="4" spans="1:15" ht="15.75" customHeight="1" x14ac:dyDescent="0.2">
      <c r="B4" s="7" t="s">
        <v>104</v>
      </c>
      <c r="C4" s="56">
        <v>4.5964250999999998E-2</v>
      </c>
      <c r="D4" s="56">
        <v>4.5964250999999998E-2</v>
      </c>
      <c r="E4" s="56">
        <v>1.7641047999999999E-2</v>
      </c>
      <c r="F4" s="56">
        <v>6.0780543999999999E-2</v>
      </c>
      <c r="G4" s="56">
        <v>7.2927145999999998E-2</v>
      </c>
    </row>
    <row r="5" spans="1:15" ht="15.75" customHeight="1" x14ac:dyDescent="0.2">
      <c r="B5" s="7" t="s">
        <v>105</v>
      </c>
      <c r="C5" s="56">
        <v>1.1487074999999999E-2</v>
      </c>
      <c r="D5" s="56">
        <v>1.1487074999999999E-2</v>
      </c>
      <c r="E5" s="56">
        <v>1.8231058000000001E-2</v>
      </c>
      <c r="F5" s="56">
        <v>1.7346507000000001E-2</v>
      </c>
      <c r="G5" s="56">
        <v>2.4121772999999999E-2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106</v>
      </c>
      <c r="B8" s="7" t="s">
        <v>107</v>
      </c>
      <c r="C8" s="55">
        <v>0.81888649000000002</v>
      </c>
      <c r="D8" s="55">
        <v>0.81888649000000002</v>
      </c>
      <c r="E8" s="55">
        <v>0.74386993000000001</v>
      </c>
      <c r="F8" s="55">
        <v>0.77984604000000002</v>
      </c>
      <c r="G8" s="55">
        <v>0.78981239000000003</v>
      </c>
    </row>
    <row r="9" spans="1:15" ht="15.75" customHeight="1" x14ac:dyDescent="0.2">
      <c r="B9" s="7" t="s">
        <v>108</v>
      </c>
      <c r="C9" s="55">
        <v>0.1167316</v>
      </c>
      <c r="D9" s="55">
        <v>0.1167316</v>
      </c>
      <c r="E9" s="55">
        <v>0.17166604999999999</v>
      </c>
      <c r="F9" s="55">
        <v>0.1532249</v>
      </c>
      <c r="G9" s="55">
        <v>0.16530450999999999</v>
      </c>
    </row>
    <row r="10" spans="1:15" ht="15.75" customHeight="1" x14ac:dyDescent="0.2">
      <c r="B10" s="7" t="s">
        <v>109</v>
      </c>
      <c r="C10" s="56">
        <v>4.1086869000000012E-2</v>
      </c>
      <c r="D10" s="56">
        <v>4.1086869000000012E-2</v>
      </c>
      <c r="E10" s="56">
        <v>7.7459320999999998E-2</v>
      </c>
      <c r="F10" s="56">
        <v>4.8488903E-2</v>
      </c>
      <c r="G10" s="56">
        <v>3.8238834999999999E-2</v>
      </c>
    </row>
    <row r="11" spans="1:15" ht="15.75" customHeight="1" x14ac:dyDescent="0.2">
      <c r="B11" s="7" t="s">
        <v>110</v>
      </c>
      <c r="C11" s="56">
        <v>2.3294997000000001E-2</v>
      </c>
      <c r="D11" s="56">
        <v>2.3294997000000001E-2</v>
      </c>
      <c r="E11" s="56">
        <v>7.0046741000000003E-3</v>
      </c>
      <c r="F11" s="56">
        <v>1.8440162999999999E-2</v>
      </c>
      <c r="G11" s="56">
        <v>6.6442864999999999E-3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">
      <c r="B14" s="28" t="s">
        <v>116</v>
      </c>
      <c r="C14" s="57">
        <v>0.40415045649999998</v>
      </c>
      <c r="D14" s="57">
        <v>0.37718054182999999</v>
      </c>
      <c r="E14" s="57">
        <v>0.37718054182999999</v>
      </c>
      <c r="F14" s="57">
        <v>0.19508714863900001</v>
      </c>
      <c r="G14" s="57">
        <v>0.19508714863900001</v>
      </c>
      <c r="H14" s="58">
        <v>0.30299999999999999</v>
      </c>
      <c r="I14" s="58">
        <v>0.30299999999999999</v>
      </c>
      <c r="J14" s="58">
        <v>0.30299999999999999</v>
      </c>
      <c r="K14" s="58">
        <v>0.30299999999999999</v>
      </c>
      <c r="L14" s="58">
        <v>0.19234315830199999</v>
      </c>
      <c r="M14" s="58">
        <v>0.21392857634000001</v>
      </c>
      <c r="N14" s="58">
        <v>0.19250641391949999</v>
      </c>
      <c r="O14" s="58">
        <v>0.20923198789299999</v>
      </c>
    </row>
    <row r="15" spans="1:15" ht="15.75" customHeight="1" x14ac:dyDescent="0.2">
      <c r="B15" s="28" t="s">
        <v>117</v>
      </c>
      <c r="C15" s="55">
        <f t="shared" ref="C15:O15" si="0">iron_deficiency_anaemia*C14</f>
        <v>0.20385701970386536</v>
      </c>
      <c r="D15" s="55">
        <f t="shared" si="0"/>
        <v>0.19025315921609734</v>
      </c>
      <c r="E15" s="55">
        <f t="shared" si="0"/>
        <v>0.19025315921609734</v>
      </c>
      <c r="F15" s="55">
        <f t="shared" si="0"/>
        <v>9.8403661469256651E-2</v>
      </c>
      <c r="G15" s="55">
        <f t="shared" si="0"/>
        <v>9.8403661469256651E-2</v>
      </c>
      <c r="H15" s="55">
        <f t="shared" si="0"/>
        <v>0.15283584609849674</v>
      </c>
      <c r="I15" s="55">
        <f t="shared" si="0"/>
        <v>0.15283584609849674</v>
      </c>
      <c r="J15" s="55">
        <f t="shared" si="0"/>
        <v>0.15283584609849674</v>
      </c>
      <c r="K15" s="55">
        <f t="shared" si="0"/>
        <v>0.15283584609849674</v>
      </c>
      <c r="L15" s="55">
        <f t="shared" si="0"/>
        <v>9.7019568780010793E-2</v>
      </c>
      <c r="M15" s="55">
        <f t="shared" si="0"/>
        <v>0.10790744214379787</v>
      </c>
      <c r="N15" s="55">
        <f t="shared" si="0"/>
        <v>9.7101916339188826E-2</v>
      </c>
      <c r="O15" s="55">
        <f t="shared" si="0"/>
        <v>0.10553844191583195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">
      <c r="A2" s="4" t="s">
        <v>118</v>
      </c>
      <c r="B2" s="98" t="s">
        <v>119</v>
      </c>
      <c r="C2" s="56">
        <v>0.16455739999999999</v>
      </c>
      <c r="D2" s="56">
        <v>7.7588900000000002E-2</v>
      </c>
      <c r="E2" s="56">
        <v>0</v>
      </c>
      <c r="F2" s="56">
        <v>0</v>
      </c>
      <c r="G2" s="56">
        <v>0</v>
      </c>
    </row>
    <row r="3" spans="1:7" x14ac:dyDescent="0.2">
      <c r="B3" s="98" t="s">
        <v>120</v>
      </c>
      <c r="C3" s="56">
        <v>0.2648297</v>
      </c>
      <c r="D3" s="56">
        <v>0.15188209999999999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121</v>
      </c>
      <c r="C4" s="56">
        <v>0.38233679999999998</v>
      </c>
      <c r="D4" s="56">
        <v>0.4893575</v>
      </c>
      <c r="E4" s="56">
        <v>0.48359873890876798</v>
      </c>
      <c r="F4" s="56">
        <v>0.173986151814461</v>
      </c>
      <c r="G4" s="56">
        <v>0</v>
      </c>
    </row>
    <row r="5" spans="1:7" x14ac:dyDescent="0.2">
      <c r="B5" s="98" t="s">
        <v>122</v>
      </c>
      <c r="C5" s="55">
        <v>0.1882761</v>
      </c>
      <c r="D5" s="55">
        <v>0.28117150000000002</v>
      </c>
      <c r="E5" s="55">
        <v>0.51640126109123197</v>
      </c>
      <c r="F5" s="55">
        <v>0.82601384818553891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135</v>
      </c>
      <c r="B1" s="39" t="s">
        <v>136</v>
      </c>
    </row>
    <row r="2" spans="1:2" x14ac:dyDescent="0.2">
      <c r="A2" s="113" t="s">
        <v>137</v>
      </c>
      <c r="B2" s="114">
        <v>10</v>
      </c>
    </row>
    <row r="3" spans="1:2" x14ac:dyDescent="0.2">
      <c r="A3" s="113" t="s">
        <v>138</v>
      </c>
      <c r="B3" s="114">
        <v>10</v>
      </c>
    </row>
    <row r="4" spans="1:2" x14ac:dyDescent="0.2">
      <c r="A4" s="113" t="s">
        <v>139</v>
      </c>
      <c r="B4" s="114">
        <v>10</v>
      </c>
    </row>
    <row r="5" spans="1:2" x14ac:dyDescent="0.2">
      <c r="A5" s="113" t="s">
        <v>140</v>
      </c>
      <c r="B5" s="114">
        <v>10</v>
      </c>
    </row>
    <row r="6" spans="1:2" x14ac:dyDescent="0.2">
      <c r="A6" s="113" t="s">
        <v>141</v>
      </c>
      <c r="B6" s="114">
        <v>10</v>
      </c>
    </row>
    <row r="7" spans="1:2" x14ac:dyDescent="0.2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">
      <c r="B5" s="31" t="s">
        <v>78</v>
      </c>
      <c r="C5" s="59"/>
      <c r="D5" s="59"/>
      <c r="E5" s="38" t="str">
        <f>IF(E$7="","",E$7)</f>
        <v/>
      </c>
    </row>
    <row r="6" spans="1:5" x14ac:dyDescent="0.2">
      <c r="B6" s="31" t="s">
        <v>79</v>
      </c>
      <c r="C6" s="59"/>
      <c r="D6" s="59"/>
      <c r="E6" s="38" t="str">
        <f>IF(E$7="","",E$7)</f>
        <v/>
      </c>
    </row>
    <row r="7" spans="1:5" x14ac:dyDescent="0.2">
      <c r="B7" s="31" t="s">
        <v>150</v>
      </c>
      <c r="C7" s="30"/>
      <c r="D7" s="29"/>
      <c r="E7" s="59"/>
    </row>
    <row r="9" spans="1:5" x14ac:dyDescent="0.2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">
      <c r="B10" s="31" t="s">
        <v>67</v>
      </c>
      <c r="C10" s="59"/>
      <c r="D10" s="59"/>
      <c r="E10" s="38" t="str">
        <f>IF(E$7="","",E$7)</f>
        <v/>
      </c>
    </row>
    <row r="11" spans="1:5" x14ac:dyDescent="0.2">
      <c r="B11" s="31" t="s">
        <v>77</v>
      </c>
      <c r="C11" s="59"/>
      <c r="D11" s="59"/>
      <c r="E11" s="38" t="str">
        <f>IF(E$7="","",E$7)</f>
        <v/>
      </c>
    </row>
    <row r="12" spans="1:5" x14ac:dyDescent="0.2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">
      <c r="B14" s="31" t="s">
        <v>150</v>
      </c>
      <c r="C14" s="30"/>
      <c r="D14" s="29"/>
      <c r="E14" s="59"/>
    </row>
    <row r="16" spans="1:5" x14ac:dyDescent="0.2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">
      <c r="A2" s="41" t="s">
        <v>156</v>
      </c>
      <c r="B2" s="31" t="s">
        <v>157</v>
      </c>
      <c r="C2" s="31" t="s">
        <v>158</v>
      </c>
      <c r="D2" s="59"/>
    </row>
    <row r="3" spans="1:4" x14ac:dyDescent="0.2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lastModifiedBy>Nick Scott</cp:lastModifiedBy>
  <dcterms:created xsi:type="dcterms:W3CDTF">2017-08-01T10:42:13Z</dcterms:created>
  <dcterms:modified xsi:type="dcterms:W3CDTF">2022-02-01T08:56:16Z</dcterms:modified>
</cp:coreProperties>
</file>