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379961C-FE8D-4FC5-9B78-39EC4CEFE86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H11" i="2"/>
  <c r="G11" i="2"/>
  <c r="I11" i="2" s="1"/>
  <c r="I10" i="2"/>
  <c r="H10" i="2"/>
  <c r="G10" i="2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I4" i="2" s="1"/>
  <c r="G4" i="2"/>
  <c r="H3" i="2"/>
  <c r="G3" i="2"/>
  <c r="I3" i="2" s="1"/>
  <c r="H2" i="2"/>
  <c r="G2" i="2"/>
  <c r="I2" i="2" s="1"/>
  <c r="A2" i="2"/>
  <c r="A40" i="2" s="1"/>
  <c r="C33" i="1"/>
  <c r="C20" i="1"/>
  <c r="A23" i="2" l="1"/>
  <c r="A25" i="2"/>
  <c r="A34" i="2"/>
  <c r="A15" i="2"/>
  <c r="A26" i="2"/>
  <c r="A3" i="2"/>
  <c r="I9" i="2"/>
  <c r="A16" i="2"/>
  <c r="A27" i="2"/>
  <c r="A24" i="2"/>
  <c r="A17" i="2"/>
  <c r="A31" i="2"/>
  <c r="A39" i="2"/>
  <c r="A35" i="2"/>
  <c r="A18" i="2"/>
  <c r="A32" i="2"/>
  <c r="I39" i="2"/>
  <c r="I7" i="2"/>
  <c r="A19" i="2"/>
  <c r="A33" i="2"/>
  <c r="A20" i="2"/>
  <c r="A36" i="2"/>
  <c r="A4" i="2"/>
  <c r="A5" i="2" s="1"/>
  <c r="A6" i="2"/>
  <c r="A7" i="2" s="1"/>
  <c r="A8" i="2" s="1"/>
  <c r="A9" i="2" s="1"/>
  <c r="A10" i="2" s="1"/>
  <c r="A11" i="2" s="1"/>
  <c r="A12" i="2"/>
  <c r="A28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<sst xmlns="http://schemas.openxmlformats.org/spreadsheetml/2006/main" count="2092" uniqueCount="341">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</sst>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662573.421875</v>
      </c>
    </row>
    <row r="8" spans="1:3" ht="15" customHeight="1" x14ac:dyDescent="0.2">
      <c r="B8" s="7" t="s">
        <v>8</v>
      </c>
      <c r="C8" s="46">
        <v>0.10199999999999999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0.91188728330000002</v>
      </c>
    </row>
    <row r="11" spans="1:3" ht="15" customHeight="1" x14ac:dyDescent="0.2">
      <c r="B11" s="7" t="s">
        <v>11</v>
      </c>
      <c r="C11" s="46">
        <v>0.96400000000000008</v>
      </c>
    </row>
    <row r="12" spans="1:3" ht="15" customHeight="1" x14ac:dyDescent="0.2">
      <c r="B12" s="7" t="s">
        <v>12</v>
      </c>
      <c r="C12" s="46">
        <v>0.59299999999999997</v>
      </c>
    </row>
    <row r="13" spans="1:3" ht="15" customHeight="1" x14ac:dyDescent="0.2">
      <c r="B13" s="7" t="s">
        <v>13</v>
      </c>
      <c r="C13" s="46">
        <v>0.24399999999999999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7.4900000000000008E-2</v>
      </c>
    </row>
    <row r="24" spans="1:3" ht="15" customHeight="1" x14ac:dyDescent="0.2">
      <c r="B24" s="12" t="s">
        <v>22</v>
      </c>
      <c r="C24" s="47">
        <v>0.61209999999999998</v>
      </c>
    </row>
    <row r="25" spans="1:3" ht="15" customHeight="1" x14ac:dyDescent="0.2">
      <c r="B25" s="12" t="s">
        <v>23</v>
      </c>
      <c r="C25" s="47">
        <v>0.29770000000000002</v>
      </c>
    </row>
    <row r="26" spans="1:3" ht="15" customHeight="1" x14ac:dyDescent="0.2">
      <c r="B26" s="12" t="s">
        <v>24</v>
      </c>
      <c r="C26" s="47">
        <v>1.5299999999999999E-2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23.623684359984999</v>
      </c>
    </row>
    <row r="38" spans="1:5" ht="15" customHeight="1" x14ac:dyDescent="0.2">
      <c r="B38" s="28" t="s">
        <v>34</v>
      </c>
      <c r="C38" s="117">
        <v>36.321638351999503</v>
      </c>
      <c r="D38" s="9"/>
      <c r="E38" s="10"/>
    </row>
    <row r="39" spans="1:5" ht="15" customHeight="1" x14ac:dyDescent="0.2">
      <c r="B39" s="28" t="s">
        <v>35</v>
      </c>
      <c r="C39" s="117">
        <v>42.030353197422301</v>
      </c>
      <c r="D39" s="9"/>
      <c r="E39" s="9"/>
    </row>
    <row r="40" spans="1:5" ht="15" customHeight="1" x14ac:dyDescent="0.2">
      <c r="B40" s="28" t="s">
        <v>36</v>
      </c>
      <c r="C40" s="117">
        <v>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8.5830836720000008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2.18871E-2</v>
      </c>
      <c r="D45" s="9"/>
    </row>
    <row r="46" spans="1:5" ht="15.75" customHeight="1" x14ac:dyDescent="0.2">
      <c r="B46" s="28" t="s">
        <v>41</v>
      </c>
      <c r="C46" s="47">
        <v>7.6522099999999996E-2</v>
      </c>
      <c r="D46" s="9"/>
    </row>
    <row r="47" spans="1:5" ht="15.75" customHeight="1" x14ac:dyDescent="0.2">
      <c r="B47" s="28" t="s">
        <v>42</v>
      </c>
      <c r="C47" s="47">
        <v>0.11290749999999999</v>
      </c>
      <c r="D47" s="9"/>
      <c r="E47" s="10"/>
    </row>
    <row r="48" spans="1:5" ht="15" customHeight="1" x14ac:dyDescent="0.2">
      <c r="B48" s="28" t="s">
        <v>43</v>
      </c>
      <c r="C48" s="48">
        <v>0.78868329999999998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0.51600139039200654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4.9276065999999901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0.234346059763092</v>
      </c>
      <c r="C2" s="115">
        <v>0.95</v>
      </c>
      <c r="D2" s="116">
        <v>72.351141899226846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40.201134503803019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638.93341427961911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2.8443618658997272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13.33343394759892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13.33343394759892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13.33343394759892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13.33343394759892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13.33343394759892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13.33343394759892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1.0401997474942739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0.81583616000000003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0.69382102970000004</v>
      </c>
      <c r="C18" s="115">
        <v>0.95</v>
      </c>
      <c r="D18" s="116">
        <v>14.66212526903235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0.69382102970000004</v>
      </c>
      <c r="C19" s="115">
        <v>0.95</v>
      </c>
      <c r="D19" s="116">
        <v>14.66212526903235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1</v>
      </c>
      <c r="C21" s="115">
        <v>0.95</v>
      </c>
      <c r="D21" s="116">
        <v>29.955109260431911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23.177689212558342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4.4801217271030671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0.74832009999999993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4.1544659999999999E-3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18.89030856229131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0.108910739421845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0.85</v>
      </c>
      <c r="C29" s="115">
        <v>0.95</v>
      </c>
      <c r="D29" s="116">
        <v>146.33522929722611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1.2942957108035691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2.266507375873271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0.60461379999999998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0.56961439056253094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1.3582871652768309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0.98699198472193506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0.20719377380000001</v>
      </c>
      <c r="C3" s="18">
        <f>frac_mam_1_5months * 2.6</f>
        <v>0.20719377380000001</v>
      </c>
      <c r="D3" s="18">
        <f>frac_mam_6_11months * 2.6</f>
        <v>0.19644721720000002</v>
      </c>
      <c r="E3" s="18">
        <f>frac_mam_12_23months * 2.6</f>
        <v>3.8943514999999998E-2</v>
      </c>
      <c r="F3" s="18">
        <f>frac_mam_24_59months * 2.6</f>
        <v>5.7028361E-2</v>
      </c>
    </row>
    <row r="4" spans="1:6" ht="15.75" customHeight="1" x14ac:dyDescent="0.2">
      <c r="A4" s="4" t="s">
        <v>205</v>
      </c>
      <c r="B4" s="18">
        <f>frac_sam_1month * 2.6</f>
        <v>9.954471279999999E-2</v>
      </c>
      <c r="C4" s="18">
        <f>frac_sam_1_5months * 2.6</f>
        <v>9.954471279999999E-2</v>
      </c>
      <c r="D4" s="18">
        <f>frac_sam_6_11months * 2.6</f>
        <v>2.56313928E-2</v>
      </c>
      <c r="E4" s="18">
        <f>frac_sam_12_23months * 2.6</f>
        <v>1.6310057919999999E-2</v>
      </c>
      <c r="F4" s="18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0.96400000000000008</v>
      </c>
      <c r="I18" s="65">
        <f>frac_PW_health_facility</f>
        <v>0.96400000000000008</v>
      </c>
      <c r="J18" s="65">
        <f>frac_PW_health_facility</f>
        <v>0.96400000000000008</v>
      </c>
      <c r="K18" s="65">
        <f>frac_PW_health_facility</f>
        <v>0.96400000000000008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0.24399999999999999</v>
      </c>
      <c r="M24" s="65">
        <f>famplan_unmet_need</f>
        <v>0.24399999999999999</v>
      </c>
      <c r="N24" s="65">
        <f>famplan_unmet_need</f>
        <v>0.24399999999999999</v>
      </c>
      <c r="O24" s="65">
        <f>famplan_unmet_need</f>
        <v>0.24399999999999999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4.506260557471399E-2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1.9312545246305993E-2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2.3737565878979992E-2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132902.83559999999</v>
      </c>
      <c r="C2" s="53">
        <v>242000</v>
      </c>
      <c r="D2" s="53">
        <v>492000</v>
      </c>
      <c r="E2" s="53">
        <v>2723000</v>
      </c>
      <c r="F2" s="53">
        <v>1714000</v>
      </c>
      <c r="G2" s="14">
        <f t="shared" ref="G2:G11" si="0">C2+D2+E2+F2</f>
        <v>5171000</v>
      </c>
      <c r="H2" s="14">
        <f t="shared" ref="H2:H11" si="1">(B2 + stillbirth*B2/(1000-stillbirth))/(1-abortion)</f>
        <v>140517.21947982509</v>
      </c>
      <c r="I2" s="14">
        <f t="shared" ref="I2:I11" si="2">G2-H2</f>
        <v>5030482.7805201747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131009.72</v>
      </c>
      <c r="C3" s="53">
        <v>244000</v>
      </c>
      <c r="D3" s="53">
        <v>482000</v>
      </c>
      <c r="E3" s="53">
        <v>2828000</v>
      </c>
      <c r="F3" s="53">
        <v>1787000</v>
      </c>
      <c r="G3" s="14">
        <f t="shared" si="0"/>
        <v>5341000</v>
      </c>
      <c r="H3" s="14">
        <f t="shared" si="1"/>
        <v>138515.6418681441</v>
      </c>
      <c r="I3" s="14">
        <f t="shared" si="2"/>
        <v>5202484.3581318557</v>
      </c>
    </row>
    <row r="4" spans="1:9" ht="15.75" customHeight="1" x14ac:dyDescent="0.2">
      <c r="A4" s="7">
        <f t="shared" si="3"/>
        <v>2023</v>
      </c>
      <c r="B4" s="52">
        <v>128935.4976</v>
      </c>
      <c r="C4" s="53">
        <v>245000</v>
      </c>
      <c r="D4" s="53">
        <v>474000</v>
      </c>
      <c r="E4" s="53">
        <v>2938000</v>
      </c>
      <c r="F4" s="53">
        <v>1862000</v>
      </c>
      <c r="G4" s="14">
        <f t="shared" si="0"/>
        <v>5519000</v>
      </c>
      <c r="H4" s="14">
        <f t="shared" si="1"/>
        <v>136322.58132948112</v>
      </c>
      <c r="I4" s="14">
        <f t="shared" si="2"/>
        <v>5382677.4186705193</v>
      </c>
    </row>
    <row r="5" spans="1:9" ht="15.75" customHeight="1" x14ac:dyDescent="0.2">
      <c r="A5" s="7">
        <f t="shared" si="3"/>
        <v>2024</v>
      </c>
      <c r="B5" s="52">
        <v>126727.1992</v>
      </c>
      <c r="C5" s="53">
        <v>249000</v>
      </c>
      <c r="D5" s="53">
        <v>467000</v>
      </c>
      <c r="E5" s="53">
        <v>3052000</v>
      </c>
      <c r="F5" s="53">
        <v>1939000</v>
      </c>
      <c r="G5" s="14">
        <f t="shared" si="0"/>
        <v>5707000</v>
      </c>
      <c r="H5" s="14">
        <f t="shared" si="1"/>
        <v>133987.76319299176</v>
      </c>
      <c r="I5" s="14">
        <f t="shared" si="2"/>
        <v>5573012.2368070083</v>
      </c>
    </row>
    <row r="6" spans="1:9" ht="15.75" customHeight="1" x14ac:dyDescent="0.2">
      <c r="A6" s="7">
        <f t="shared" si="3"/>
        <v>2025</v>
      </c>
      <c r="B6" s="52">
        <v>124388.402</v>
      </c>
      <c r="C6" s="53">
        <v>257000</v>
      </c>
      <c r="D6" s="53">
        <v>463000</v>
      </c>
      <c r="E6" s="53">
        <v>3172000</v>
      </c>
      <c r="F6" s="53">
        <v>2017000</v>
      </c>
      <c r="G6" s="14">
        <f t="shared" si="0"/>
        <v>5909000</v>
      </c>
      <c r="H6" s="14">
        <f t="shared" si="1"/>
        <v>131514.96960670353</v>
      </c>
      <c r="I6" s="14">
        <f t="shared" si="2"/>
        <v>5777485.0303932969</v>
      </c>
    </row>
    <row r="7" spans="1:9" ht="15.75" customHeight="1" x14ac:dyDescent="0.2">
      <c r="A7" s="7">
        <f t="shared" si="3"/>
        <v>2026</v>
      </c>
      <c r="B7" s="52">
        <v>123600.4192</v>
      </c>
      <c r="C7" s="53">
        <v>269000</v>
      </c>
      <c r="D7" s="53">
        <v>463000</v>
      </c>
      <c r="E7" s="53">
        <v>3292000</v>
      </c>
      <c r="F7" s="53">
        <v>2097000</v>
      </c>
      <c r="G7" s="14">
        <f t="shared" si="0"/>
        <v>6121000</v>
      </c>
      <c r="H7" s="14">
        <f t="shared" si="1"/>
        <v>130681.84101652673</v>
      </c>
      <c r="I7" s="14">
        <f t="shared" si="2"/>
        <v>5990318.1589834737</v>
      </c>
    </row>
    <row r="8" spans="1:9" ht="15.75" customHeight="1" x14ac:dyDescent="0.2">
      <c r="A8" s="7">
        <f t="shared" si="3"/>
        <v>2027</v>
      </c>
      <c r="B8" s="52">
        <v>122727.8812</v>
      </c>
      <c r="C8" s="53">
        <v>285000</v>
      </c>
      <c r="D8" s="53">
        <v>465000</v>
      </c>
      <c r="E8" s="53">
        <v>3418000</v>
      </c>
      <c r="F8" s="53">
        <v>2178000</v>
      </c>
      <c r="G8" s="14">
        <f t="shared" si="0"/>
        <v>6346000</v>
      </c>
      <c r="H8" s="14">
        <f t="shared" si="1"/>
        <v>129759.31281690652</v>
      </c>
      <c r="I8" s="14">
        <f t="shared" si="2"/>
        <v>6216240.6871830933</v>
      </c>
    </row>
    <row r="9" spans="1:9" ht="15.75" customHeight="1" x14ac:dyDescent="0.2">
      <c r="A9" s="7">
        <f t="shared" si="3"/>
        <v>2028</v>
      </c>
      <c r="B9" s="52">
        <v>121772.7824</v>
      </c>
      <c r="C9" s="53">
        <v>303000</v>
      </c>
      <c r="D9" s="53">
        <v>470000</v>
      </c>
      <c r="E9" s="53">
        <v>3547000</v>
      </c>
      <c r="F9" s="53">
        <v>2263000</v>
      </c>
      <c r="G9" s="14">
        <f t="shared" si="0"/>
        <v>6583000</v>
      </c>
      <c r="H9" s="14">
        <f t="shared" si="1"/>
        <v>128749.49367272778</v>
      </c>
      <c r="I9" s="14">
        <f t="shared" si="2"/>
        <v>6454250.5063272724</v>
      </c>
    </row>
    <row r="10" spans="1:9" ht="15.75" customHeight="1" x14ac:dyDescent="0.2">
      <c r="A10" s="7">
        <f t="shared" si="3"/>
        <v>2029</v>
      </c>
      <c r="B10" s="52">
        <v>120737.11719999999</v>
      </c>
      <c r="C10" s="53">
        <v>318000</v>
      </c>
      <c r="D10" s="53">
        <v>479000</v>
      </c>
      <c r="E10" s="53">
        <v>3684000</v>
      </c>
      <c r="F10" s="53">
        <v>2351000</v>
      </c>
      <c r="G10" s="14">
        <f t="shared" si="0"/>
        <v>6832000</v>
      </c>
      <c r="H10" s="14">
        <f t="shared" si="1"/>
        <v>127654.49224887542</v>
      </c>
      <c r="I10" s="14">
        <f t="shared" si="2"/>
        <v>6704345.5077511249</v>
      </c>
    </row>
    <row r="11" spans="1:9" ht="15.75" customHeight="1" x14ac:dyDescent="0.2">
      <c r="A11" s="7">
        <f t="shared" si="3"/>
        <v>2030</v>
      </c>
      <c r="B11" s="52">
        <v>119640.56</v>
      </c>
      <c r="C11" s="53">
        <v>328000</v>
      </c>
      <c r="D11" s="53">
        <v>490000</v>
      </c>
      <c r="E11" s="53">
        <v>3825000</v>
      </c>
      <c r="F11" s="53">
        <v>2444000</v>
      </c>
      <c r="G11" s="14">
        <f t="shared" si="0"/>
        <v>7087000</v>
      </c>
      <c r="H11" s="14">
        <f t="shared" si="1"/>
        <v>126495.11014804248</v>
      </c>
      <c r="I11" s="14">
        <f t="shared" si="2"/>
        <v>6960504.8898519576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3.4583642686509498E-3</v>
      </c>
    </row>
    <row r="4" spans="1:8" ht="15.75" customHeight="1" x14ac:dyDescent="0.2">
      <c r="B4" s="16" t="s">
        <v>69</v>
      </c>
      <c r="C4" s="54">
        <v>0.1285611814906408</v>
      </c>
    </row>
    <row r="5" spans="1:8" ht="15.75" customHeight="1" x14ac:dyDescent="0.2">
      <c r="B5" s="16" t="s">
        <v>70</v>
      </c>
      <c r="C5" s="54">
        <v>5.9191964366295563E-2</v>
      </c>
    </row>
    <row r="6" spans="1:8" ht="15.75" customHeight="1" x14ac:dyDescent="0.2">
      <c r="B6" s="16" t="s">
        <v>71</v>
      </c>
      <c r="C6" s="54">
        <v>0.25143428776766519</v>
      </c>
    </row>
    <row r="7" spans="1:8" ht="15.75" customHeight="1" x14ac:dyDescent="0.2">
      <c r="B7" s="16" t="s">
        <v>72</v>
      </c>
      <c r="C7" s="54">
        <v>0.32981081567853537</v>
      </c>
    </row>
    <row r="8" spans="1:8" ht="15.75" customHeight="1" x14ac:dyDescent="0.2">
      <c r="B8" s="16" t="s">
        <v>73</v>
      </c>
      <c r="C8" s="54">
        <v>4.700006136340279E-3</v>
      </c>
    </row>
    <row r="9" spans="1:8" ht="15.75" customHeight="1" x14ac:dyDescent="0.2">
      <c r="B9" s="16" t="s">
        <v>74</v>
      </c>
      <c r="C9" s="54">
        <v>0.13553746571048569</v>
      </c>
    </row>
    <row r="10" spans="1:8" ht="15.75" customHeight="1" x14ac:dyDescent="0.2">
      <c r="B10" s="16" t="s">
        <v>75</v>
      </c>
      <c r="C10" s="54">
        <v>8.7305914581386229E-2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0.1416785101219061</v>
      </c>
      <c r="D14" s="54">
        <v>0.1416785101219061</v>
      </c>
      <c r="E14" s="54">
        <v>0.1416785101219061</v>
      </c>
      <c r="F14" s="54">
        <v>0.1416785101219061</v>
      </c>
    </row>
    <row r="15" spans="1:8" ht="15.75" customHeight="1" x14ac:dyDescent="0.2">
      <c r="B15" s="16" t="s">
        <v>82</v>
      </c>
      <c r="C15" s="54">
        <v>0.25373854879672392</v>
      </c>
      <c r="D15" s="54">
        <v>0.25373854879672392</v>
      </c>
      <c r="E15" s="54">
        <v>0.25373854879672392</v>
      </c>
      <c r="F15" s="54">
        <v>0.25373854879672392</v>
      </c>
    </row>
    <row r="16" spans="1:8" ht="15.75" customHeight="1" x14ac:dyDescent="0.2">
      <c r="B16" s="16" t="s">
        <v>83</v>
      </c>
      <c r="C16" s="54">
        <v>2.0910557068154881E-2</v>
      </c>
      <c r="D16" s="54">
        <v>2.0910557068154881E-2</v>
      </c>
      <c r="E16" s="54">
        <v>2.0910557068154881E-2</v>
      </c>
      <c r="F16" s="54">
        <v>2.0910557068154881E-2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4.4798650906106192E-3</v>
      </c>
      <c r="D19" s="54">
        <v>4.4798650906106192E-3</v>
      </c>
      <c r="E19" s="54">
        <v>4.4798650906106192E-3</v>
      </c>
      <c r="F19" s="54">
        <v>4.4798650906106192E-3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0.1164770408140386</v>
      </c>
      <c r="D21" s="54">
        <v>0.1164770408140386</v>
      </c>
      <c r="E21" s="54">
        <v>0.1164770408140386</v>
      </c>
      <c r="F21" s="54">
        <v>0.1164770408140386</v>
      </c>
    </row>
    <row r="22" spans="1:8" ht="15.75" customHeight="1" x14ac:dyDescent="0.2">
      <c r="B22" s="16" t="s">
        <v>89</v>
      </c>
      <c r="C22" s="54">
        <v>0.46271547810856573</v>
      </c>
      <c r="D22" s="54">
        <v>0.46271547810856573</v>
      </c>
      <c r="E22" s="54">
        <v>0.46271547810856573</v>
      </c>
      <c r="F22" s="54">
        <v>0.46271547810856573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5.5300000000000002E-2</v>
      </c>
    </row>
    <row r="27" spans="1:8" ht="15.75" customHeight="1" x14ac:dyDescent="0.2">
      <c r="B27" s="16" t="s">
        <v>92</v>
      </c>
      <c r="C27" s="54">
        <v>5.7500000000000002E-2</v>
      </c>
    </row>
    <row r="28" spans="1:8" ht="15.75" customHeight="1" x14ac:dyDescent="0.2">
      <c r="B28" s="16" t="s">
        <v>93</v>
      </c>
      <c r="C28" s="54">
        <v>0.12130000000000001</v>
      </c>
    </row>
    <row r="29" spans="1:8" ht="15.75" customHeight="1" x14ac:dyDescent="0.2">
      <c r="B29" s="16" t="s">
        <v>94</v>
      </c>
      <c r="C29" s="54">
        <v>0.1348</v>
      </c>
    </row>
    <row r="30" spans="1:8" ht="15.75" customHeight="1" x14ac:dyDescent="0.2">
      <c r="B30" s="16" t="s">
        <v>95</v>
      </c>
      <c r="C30" s="54">
        <v>8.2500000000000004E-2</v>
      </c>
    </row>
    <row r="31" spans="1:8" ht="15.75" customHeight="1" x14ac:dyDescent="0.2">
      <c r="B31" s="16" t="s">
        <v>96</v>
      </c>
      <c r="C31" s="54">
        <v>6.6000000000000003E-2</v>
      </c>
    </row>
    <row r="32" spans="1:8" ht="15.75" customHeight="1" x14ac:dyDescent="0.2">
      <c r="B32" s="16" t="s">
        <v>97</v>
      </c>
      <c r="C32" s="54">
        <v>0.13350000000000001</v>
      </c>
    </row>
    <row r="33" spans="2:3" ht="15.75" customHeight="1" x14ac:dyDescent="0.2">
      <c r="B33" s="16" t="s">
        <v>98</v>
      </c>
      <c r="C33" s="54">
        <v>0.12640000000000001</v>
      </c>
    </row>
    <row r="34" spans="2:3" ht="15.75" customHeight="1" x14ac:dyDescent="0.2">
      <c r="B34" s="16" t="s">
        <v>99</v>
      </c>
      <c r="C34" s="54">
        <v>0.22269999999552961</v>
      </c>
    </row>
    <row r="35" spans="2:3" ht="15.75" customHeight="1" x14ac:dyDescent="0.2">
      <c r="B35" s="24" t="s">
        <v>30</v>
      </c>
      <c r="C35" s="50">
        <f>SUM(C26:C34)</f>
        <v>0.99999999999552969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0.86308403</v>
      </c>
      <c r="D2" s="55">
        <v>0.86308403</v>
      </c>
      <c r="E2" s="55">
        <v>0.82359131000000008</v>
      </c>
      <c r="F2" s="55">
        <v>0.69726067000000003</v>
      </c>
      <c r="G2" s="55">
        <v>0.74680908000000001</v>
      </c>
    </row>
    <row r="3" spans="1:15" ht="15.75" customHeight="1" x14ac:dyDescent="0.2">
      <c r="B3" s="7" t="s">
        <v>103</v>
      </c>
      <c r="C3" s="55">
        <v>7.0687599000000004E-2</v>
      </c>
      <c r="D3" s="55">
        <v>7.0687599000000004E-2</v>
      </c>
      <c r="E3" s="55">
        <v>0.10136749</v>
      </c>
      <c r="F3" s="55">
        <v>0.16208966999999999</v>
      </c>
      <c r="G3" s="55">
        <v>0.20235500000000001</v>
      </c>
    </row>
    <row r="4" spans="1:15" ht="15.75" customHeight="1" x14ac:dyDescent="0.2">
      <c r="B4" s="7" t="s">
        <v>104</v>
      </c>
      <c r="C4" s="56">
        <v>4.1479324999999997E-2</v>
      </c>
      <c r="D4" s="56">
        <v>4.1479324999999997E-2</v>
      </c>
      <c r="E4" s="56">
        <v>3.6602100999999998E-2</v>
      </c>
      <c r="F4" s="56">
        <v>8.3300876999999995E-2</v>
      </c>
      <c r="G4" s="56">
        <v>3.9109367999999999E-2</v>
      </c>
    </row>
    <row r="5" spans="1:15" ht="15.75" customHeight="1" x14ac:dyDescent="0.2">
      <c r="B5" s="7" t="s">
        <v>105</v>
      </c>
      <c r="C5" s="56">
        <v>2.4749057000000001E-2</v>
      </c>
      <c r="D5" s="56">
        <v>2.4749057000000001E-2</v>
      </c>
      <c r="E5" s="56">
        <v>3.8439107E-2</v>
      </c>
      <c r="F5" s="56">
        <v>5.7348771E-2</v>
      </c>
      <c r="G5" s="56">
        <v>1.1726581999999999E-2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0.66442718999999995</v>
      </c>
      <c r="D8" s="55">
        <v>0.66442718999999995</v>
      </c>
      <c r="E8" s="55">
        <v>0.75710701000000002</v>
      </c>
      <c r="F8" s="55">
        <v>0.84576552999999999</v>
      </c>
      <c r="G8" s="55">
        <v>0.86189948999999999</v>
      </c>
    </row>
    <row r="9" spans="1:15" ht="15.75" customHeight="1" x14ac:dyDescent="0.2">
      <c r="B9" s="7" t="s">
        <v>108</v>
      </c>
      <c r="C9" s="55">
        <v>0.21759645</v>
      </c>
      <c r="D9" s="55">
        <v>0.21759645</v>
      </c>
      <c r="E9" s="55">
        <v>0.15747815000000001</v>
      </c>
      <c r="F9" s="55">
        <v>0.13298309999999999</v>
      </c>
      <c r="G9" s="55">
        <v>0.10708415</v>
      </c>
    </row>
    <row r="10" spans="1:15" ht="15.75" customHeight="1" x14ac:dyDescent="0.2">
      <c r="B10" s="7" t="s">
        <v>109</v>
      </c>
      <c r="C10" s="56">
        <v>7.9689913000000001E-2</v>
      </c>
      <c r="D10" s="56">
        <v>7.9689913000000001E-2</v>
      </c>
      <c r="E10" s="56">
        <v>7.5556622000000004E-2</v>
      </c>
      <c r="F10" s="56">
        <v>1.4978274999999999E-2</v>
      </c>
      <c r="G10" s="56">
        <v>2.1933985E-2</v>
      </c>
    </row>
    <row r="11" spans="1:15" ht="15.75" customHeight="1" x14ac:dyDescent="0.2">
      <c r="B11" s="7" t="s">
        <v>110</v>
      </c>
      <c r="C11" s="56">
        <v>3.8286427999999997E-2</v>
      </c>
      <c r="D11" s="56">
        <v>3.8286427999999997E-2</v>
      </c>
      <c r="E11" s="56">
        <v>9.8582280000000001E-3</v>
      </c>
      <c r="F11" s="56">
        <v>6.2730991999999999E-3</v>
      </c>
      <c r="G11" s="56">
        <v>9.0823780999999999E-3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0.42014592350000002</v>
      </c>
      <c r="D14" s="57">
        <v>0.39589734507000002</v>
      </c>
      <c r="E14" s="57">
        <v>0.39589734507000002</v>
      </c>
      <c r="F14" s="57">
        <v>0.21073848385800001</v>
      </c>
      <c r="G14" s="57">
        <v>0.21073848385800001</v>
      </c>
      <c r="H14" s="58">
        <v>0.33100000000000002</v>
      </c>
      <c r="I14" s="58">
        <v>0.33068921775898519</v>
      </c>
      <c r="J14" s="58">
        <v>0.41951797040169142</v>
      </c>
      <c r="K14" s="58">
        <v>0.4617336152219873</v>
      </c>
      <c r="L14" s="58">
        <v>0.34563868036399997</v>
      </c>
      <c r="M14" s="58">
        <v>0.25940033439350002</v>
      </c>
      <c r="N14" s="58">
        <v>0.2203984213155</v>
      </c>
      <c r="O14" s="58">
        <v>0.25487351987500001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0.21679588069353362</v>
      </c>
      <c r="D15" s="55">
        <f t="shared" si="0"/>
        <v>0.204283580508624</v>
      </c>
      <c r="E15" s="55">
        <f t="shared" si="0"/>
        <v>0.204283580508624</v>
      </c>
      <c r="F15" s="55">
        <f t="shared" si="0"/>
        <v>0.10874135067983143</v>
      </c>
      <c r="G15" s="55">
        <f t="shared" si="0"/>
        <v>0.10874135067983143</v>
      </c>
      <c r="H15" s="55">
        <f t="shared" si="0"/>
        <v>0.17079646021975417</v>
      </c>
      <c r="I15" s="55">
        <f t="shared" si="0"/>
        <v>0.17063609615128139</v>
      </c>
      <c r="J15" s="55">
        <f t="shared" si="0"/>
        <v>0.21647185602170543</v>
      </c>
      <c r="K15" s="55">
        <f t="shared" si="0"/>
        <v>0.23825518744527321</v>
      </c>
      <c r="L15" s="55">
        <f t="shared" si="0"/>
        <v>0.17835003964108231</v>
      </c>
      <c r="M15" s="55">
        <f t="shared" si="0"/>
        <v>0.13385093321519745</v>
      </c>
      <c r="N15" s="55">
        <f t="shared" si="0"/>
        <v>0.11372589183900125</v>
      </c>
      <c r="O15" s="55">
        <f t="shared" si="0"/>
        <v>0.13151509062960473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0.72355079649999998</v>
      </c>
      <c r="D2" s="56">
        <v>0.52269173000000002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0.20326217999999999</v>
      </c>
      <c r="D3" s="56">
        <v>0.24295504000000001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5.5695132999999987E-2</v>
      </c>
      <c r="D4" s="56">
        <v>0.20628204</v>
      </c>
      <c r="E4" s="56">
        <v>0.90755903720855702</v>
      </c>
      <c r="F4" s="56">
        <v>0.43570882081985501</v>
      </c>
      <c r="G4" s="56">
        <v>0</v>
      </c>
    </row>
    <row r="5" spans="1:7" x14ac:dyDescent="0.2">
      <c r="B5" s="98" t="s">
        <v>122</v>
      </c>
      <c r="C5" s="55">
        <v>1.74918905000001E-2</v>
      </c>
      <c r="D5" s="55">
        <v>2.8071189999999999E-2</v>
      </c>
      <c r="E5" s="55">
        <v>9.244096279144301E-2</v>
      </c>
      <c r="F5" s="55">
        <v>0.56429117918014493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2022-02-01T08:56:35Z</dcterms:modified>
</cp:coreProperties>
</file>