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5D0EADBA-CCF8-495C-9813-54A786ECE922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G38" i="2"/>
  <c r="I38" i="2" s="1"/>
  <c r="A34" i="2"/>
  <c r="A33" i="2"/>
  <c r="A30" i="2"/>
  <c r="A27" i="2"/>
  <c r="A26" i="2"/>
  <c r="A25" i="2"/>
  <c r="A18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G8" i="2"/>
  <c r="H7" i="2"/>
  <c r="G7" i="2"/>
  <c r="I7" i="2" s="1"/>
  <c r="H6" i="2"/>
  <c r="I6" i="2" s="1"/>
  <c r="G6" i="2"/>
  <c r="H5" i="2"/>
  <c r="G5" i="2"/>
  <c r="I5" i="2" s="1"/>
  <c r="H4" i="2"/>
  <c r="G4" i="2"/>
  <c r="H3" i="2"/>
  <c r="G3" i="2"/>
  <c r="I3" i="2" s="1"/>
  <c r="H2" i="2"/>
  <c r="I2" i="2" s="1"/>
  <c r="G2" i="2"/>
  <c r="A2" i="2"/>
  <c r="A32" i="2" s="1"/>
  <c r="C33" i="1"/>
  <c r="C20" i="1"/>
  <c r="I8" i="2" l="1"/>
  <c r="A22" i="2"/>
  <c r="A38" i="2"/>
  <c r="I4" i="2"/>
  <c r="A19" i="2"/>
  <c r="A35" i="2"/>
  <c r="A40" i="2"/>
  <c r="A12" i="2"/>
  <c r="A20" i="2"/>
  <c r="A28" i="2"/>
  <c r="A36" i="2"/>
  <c r="A13" i="2"/>
  <c r="A21" i="2"/>
  <c r="A29" i="2"/>
  <c r="A37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<sst xmlns="http://schemas.openxmlformats.org/spreadsheetml/2006/main" count="2092" uniqueCount="341">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</sst>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180485.173828125</v>
      </c>
    </row>
    <row r="8" spans="1:3" ht="15" customHeight="1" x14ac:dyDescent="0.2">
      <c r="B8" s="7" t="s">
        <v>8</v>
      </c>
      <c r="C8" s="46">
        <v>0.41799999999999998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0.63727569580078092</v>
      </c>
    </row>
    <row r="11" spans="1:3" ht="15" customHeight="1" x14ac:dyDescent="0.2">
      <c r="B11" s="7" t="s">
        <v>11</v>
      </c>
      <c r="C11" s="46">
        <v>0.76700000000000002</v>
      </c>
    </row>
    <row r="12" spans="1:3" ht="15" customHeight="1" x14ac:dyDescent="0.2">
      <c r="B12" s="7" t="s">
        <v>12</v>
      </c>
      <c r="C12" s="46">
        <v>0.70900000000000007</v>
      </c>
    </row>
    <row r="13" spans="1:3" ht="15" customHeight="1" x14ac:dyDescent="0.2">
      <c r="B13" s="7" t="s">
        <v>13</v>
      </c>
      <c r="C13" s="46">
        <v>0.53900000000000003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0.05</v>
      </c>
    </row>
    <row r="24" spans="1:3" ht="15" customHeight="1" x14ac:dyDescent="0.2">
      <c r="B24" s="12" t="s">
        <v>22</v>
      </c>
      <c r="C24" s="47">
        <v>0.46779999999999999</v>
      </c>
    </row>
    <row r="25" spans="1:3" ht="15" customHeight="1" x14ac:dyDescent="0.2">
      <c r="B25" s="12" t="s">
        <v>23</v>
      </c>
      <c r="C25" s="47">
        <v>0.38690000000000002</v>
      </c>
    </row>
    <row r="26" spans="1:3" ht="15" customHeight="1" x14ac:dyDescent="0.2">
      <c r="B26" s="12" t="s">
        <v>24</v>
      </c>
      <c r="C26" s="47">
        <v>9.530000000000001E-2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0.192</v>
      </c>
    </row>
    <row r="30" spans="1:3" ht="14.25" customHeight="1" x14ac:dyDescent="0.2">
      <c r="B30" s="22" t="s">
        <v>27</v>
      </c>
      <c r="C30" s="49">
        <v>6.9000000000000006E-2</v>
      </c>
    </row>
    <row r="31" spans="1:3" ht="14.25" customHeight="1" x14ac:dyDescent="0.2">
      <c r="B31" s="22" t="s">
        <v>28</v>
      </c>
      <c r="C31" s="49">
        <v>0.122</v>
      </c>
    </row>
    <row r="32" spans="1:3" ht="14.25" customHeight="1" x14ac:dyDescent="0.2">
      <c r="B32" s="22" t="s">
        <v>29</v>
      </c>
      <c r="C32" s="49">
        <v>0.6169999999850988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19.580978501699999</v>
      </c>
    </row>
    <row r="38" spans="1:5" ht="15" customHeight="1" x14ac:dyDescent="0.2">
      <c r="B38" s="28" t="s">
        <v>34</v>
      </c>
      <c r="C38" s="117">
        <v>38.072024953266101</v>
      </c>
      <c r="D38" s="9"/>
      <c r="E38" s="10"/>
    </row>
    <row r="39" spans="1:5" ht="15" customHeight="1" x14ac:dyDescent="0.2">
      <c r="B39" s="28" t="s">
        <v>35</v>
      </c>
      <c r="C39" s="117">
        <v>44.218851796859497</v>
      </c>
      <c r="D39" s="9"/>
      <c r="E39" s="9"/>
    </row>
    <row r="40" spans="1:5" ht="15" customHeight="1" x14ac:dyDescent="0.2">
      <c r="B40" s="28" t="s">
        <v>36</v>
      </c>
      <c r="C40" s="117">
        <v>142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12.976142940000001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2.7041200000000001E-2</v>
      </c>
      <c r="D45" s="9"/>
    </row>
    <row r="46" spans="1:5" ht="15.75" customHeight="1" x14ac:dyDescent="0.2">
      <c r="B46" s="28" t="s">
        <v>41</v>
      </c>
      <c r="C46" s="47">
        <v>9.3508300000000003E-2</v>
      </c>
      <c r="D46" s="9"/>
    </row>
    <row r="47" spans="1:5" ht="15.75" customHeight="1" x14ac:dyDescent="0.2">
      <c r="B47" s="28" t="s">
        <v>42</v>
      </c>
      <c r="C47" s="47">
        <v>0.23620360000000001</v>
      </c>
      <c r="D47" s="9"/>
      <c r="E47" s="10"/>
    </row>
    <row r="48" spans="1:5" ht="15" customHeight="1" x14ac:dyDescent="0.2">
      <c r="B48" s="28" t="s">
        <v>43</v>
      </c>
      <c r="C48" s="48">
        <v>0.64324690000000007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2.1759475900795511E-2</v>
      </c>
    </row>
    <row r="59" spans="1:4" ht="15.75" customHeight="1" x14ac:dyDescent="0.2">
      <c r="B59" s="28" t="s">
        <v>52</v>
      </c>
      <c r="C59" s="46">
        <v>0.57312156328470099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0.18459253311986901</v>
      </c>
      <c r="C2" s="115">
        <v>0.95</v>
      </c>
      <c r="D2" s="116">
        <v>40.561070613111141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42.580683844805243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140.5387212287504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0.54921846093538751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13.598395744825829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13.598395744825829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13.598395744825829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13.598395744825829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13.598395744825829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13.598395744825829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0.59701539999999997</v>
      </c>
      <c r="C16" s="115">
        <v>0.95</v>
      </c>
      <c r="D16" s="116">
        <v>0.33763848267590918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0.2760224</v>
      </c>
      <c r="C18" s="115">
        <v>0.95</v>
      </c>
      <c r="D18" s="116">
        <v>3.3223485837494819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0.2760224</v>
      </c>
      <c r="C19" s="115">
        <v>0.95</v>
      </c>
      <c r="D19" s="116">
        <v>3.3223485837494819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0.48521710000000001</v>
      </c>
      <c r="C21" s="115">
        <v>0.95</v>
      </c>
      <c r="D21" s="116">
        <v>5.0226201787989284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23.23689431241996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4.4977193243106921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0.36309770879371001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0.128559589385986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19.667951390170739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0.50206083059310902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0.33600000000000002</v>
      </c>
      <c r="C29" s="115">
        <v>0.95</v>
      </c>
      <c r="D29" s="116">
        <v>73.779165565353139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2.1818074410904882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0.6799284291458918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0.25466349999999999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0.64017539999999995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0.64551727203571696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0.28178228837772401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3.7635013828042281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0.53519007825966902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0.26260957866907142</v>
      </c>
      <c r="C3" s="18">
        <f>frac_mam_1_5months * 2.6</f>
        <v>0.26260957866907142</v>
      </c>
      <c r="D3" s="18">
        <f>frac_mam_6_11months * 2.6</f>
        <v>0.38607290685176721</v>
      </c>
      <c r="E3" s="18">
        <f>frac_mam_12_23months * 2.6</f>
        <v>0.39696155488491058</v>
      </c>
      <c r="F3" s="18">
        <f>frac_mam_24_59months * 2.6</f>
        <v>0.37063571214675983</v>
      </c>
    </row>
    <row r="4" spans="1:6" ht="15.75" customHeight="1" x14ac:dyDescent="0.2">
      <c r="A4" s="4" t="s">
        <v>205</v>
      </c>
      <c r="B4" s="18">
        <f>frac_sam_1month * 2.6</f>
        <v>0.35100718140602144</v>
      </c>
      <c r="C4" s="18">
        <f>frac_sam_1_5months * 2.6</f>
        <v>0.35100718140602144</v>
      </c>
      <c r="D4" s="18">
        <f>frac_sam_6_11months * 2.6</f>
        <v>0.31830115765333078</v>
      </c>
      <c r="E4" s="18">
        <f>frac_sam_12_23months * 2.6</f>
        <v>0.29351496249437442</v>
      </c>
      <c r="F4" s="18">
        <f>frac_sam_24_59months * 2.6</f>
        <v>0.22860545068979254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0.41799999999999998</v>
      </c>
      <c r="E2" s="65">
        <f>food_insecure</f>
        <v>0.41799999999999998</v>
      </c>
      <c r="F2" s="65">
        <f>food_insecure</f>
        <v>0.41799999999999998</v>
      </c>
      <c r="G2" s="65">
        <f>food_insecure</f>
        <v>0.41799999999999998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0.41799999999999998</v>
      </c>
      <c r="F5" s="65">
        <f>food_insecure</f>
        <v>0.41799999999999998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0.41799999999999998</v>
      </c>
      <c r="F8" s="65">
        <f>food_insecure</f>
        <v>0.41799999999999998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0.41799999999999998</v>
      </c>
      <c r="F9" s="65">
        <f>food_insecure</f>
        <v>0.41799999999999998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0.70900000000000007</v>
      </c>
      <c r="E10" s="65">
        <f>IF(ISBLANK(comm_deliv), frac_children_health_facility,1)</f>
        <v>0.70900000000000007</v>
      </c>
      <c r="F10" s="65">
        <f>IF(ISBLANK(comm_deliv), frac_children_health_facility,1)</f>
        <v>0.70900000000000007</v>
      </c>
      <c r="G10" s="65">
        <f>IF(ISBLANK(comm_deliv), frac_children_health_facility,1)</f>
        <v>0.70900000000000007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0.41799999999999998</v>
      </c>
      <c r="I15" s="65">
        <f>food_insecure</f>
        <v>0.41799999999999998</v>
      </c>
      <c r="J15" s="65">
        <f>food_insecure</f>
        <v>0.41799999999999998</v>
      </c>
      <c r="K15" s="65">
        <f>food_insecure</f>
        <v>0.41799999999999998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0.76700000000000002</v>
      </c>
      <c r="I18" s="65">
        <f>frac_PW_health_facility</f>
        <v>0.76700000000000002</v>
      </c>
      <c r="J18" s="65">
        <f>frac_PW_health_facility</f>
        <v>0.76700000000000002</v>
      </c>
      <c r="K18" s="65">
        <f>frac_PW_health_facility</f>
        <v>0.76700000000000002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0.53900000000000003</v>
      </c>
      <c r="M24" s="65">
        <f>famplan_unmet_need</f>
        <v>0.53900000000000003</v>
      </c>
      <c r="N24" s="65">
        <f>famplan_unmet_need</f>
        <v>0.53900000000000003</v>
      </c>
      <c r="O24" s="65">
        <f>famplan_unmet_need</f>
        <v>0.53900000000000003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0.20957484848022478</v>
      </c>
      <c r="M25" s="65">
        <f>(1-food_insecure)*(0.49)+food_insecure*(0.7)</f>
        <v>0.57777999999999996</v>
      </c>
      <c r="N25" s="65">
        <f>(1-food_insecure)*(0.49)+food_insecure*(0.7)</f>
        <v>0.57777999999999996</v>
      </c>
      <c r="O25" s="65">
        <f>(1-food_insecure)*(0.49)+food_insecure*(0.7)</f>
        <v>0.57777999999999996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8.9817792205810626E-2</v>
      </c>
      <c r="M26" s="65">
        <f>(1-food_insecure)*(0.21)+food_insecure*(0.3)</f>
        <v>0.24762000000000001</v>
      </c>
      <c r="N26" s="65">
        <f>(1-food_insecure)*(0.21)+food_insecure*(0.3)</f>
        <v>0.24762000000000001</v>
      </c>
      <c r="O26" s="65">
        <f>(1-food_insecure)*(0.21)+food_insecure*(0.3)</f>
        <v>0.24762000000000001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6.3331663513183659E-2</v>
      </c>
      <c r="M27" s="65">
        <f>(1-food_insecure)*(0.3)</f>
        <v>0.17460000000000001</v>
      </c>
      <c r="N27" s="65">
        <f>(1-food_insecure)*(0.3)</f>
        <v>0.17460000000000001</v>
      </c>
      <c r="O27" s="65">
        <f>(1-food_insecure)*(0.3)</f>
        <v>0.17460000000000001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0.63727569580078103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47151.104800000001</v>
      </c>
      <c r="C2" s="53">
        <v>77000</v>
      </c>
      <c r="D2" s="53">
        <v>125000</v>
      </c>
      <c r="E2" s="53">
        <v>553000</v>
      </c>
      <c r="F2" s="53">
        <v>394000</v>
      </c>
      <c r="G2" s="14">
        <f t="shared" ref="G2:G11" si="0">C2+D2+E2+F2</f>
        <v>1149000</v>
      </c>
      <c r="H2" s="14">
        <f t="shared" ref="H2:H11" si="1">(B2 + stillbirth*B2/(1000-stillbirth))/(1-abortion)</f>
        <v>50074.410868198305</v>
      </c>
      <c r="I2" s="14">
        <f t="shared" ref="I2:I11" si="2">G2-H2</f>
        <v>1098925.5891318016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47811.817199999998</v>
      </c>
      <c r="C3" s="53">
        <v>79000</v>
      </c>
      <c r="D3" s="53">
        <v>129000</v>
      </c>
      <c r="E3" s="53">
        <v>563000</v>
      </c>
      <c r="F3" s="53">
        <v>408000</v>
      </c>
      <c r="G3" s="14">
        <f t="shared" si="0"/>
        <v>1179000</v>
      </c>
      <c r="H3" s="14">
        <f t="shared" si="1"/>
        <v>50776.086562196324</v>
      </c>
      <c r="I3" s="14">
        <f t="shared" si="2"/>
        <v>1128223.9134378037</v>
      </c>
    </row>
    <row r="4" spans="1:9" ht="15.75" customHeight="1" x14ac:dyDescent="0.2">
      <c r="A4" s="7">
        <f t="shared" si="3"/>
        <v>2023</v>
      </c>
      <c r="B4" s="52">
        <v>48456.397200000007</v>
      </c>
      <c r="C4" s="53">
        <v>82000</v>
      </c>
      <c r="D4" s="53">
        <v>132000</v>
      </c>
      <c r="E4" s="53">
        <v>575000</v>
      </c>
      <c r="F4" s="53">
        <v>422000</v>
      </c>
      <c r="G4" s="14">
        <f t="shared" si="0"/>
        <v>1211000</v>
      </c>
      <c r="H4" s="14">
        <f t="shared" si="1"/>
        <v>51460.629668754103</v>
      </c>
      <c r="I4" s="14">
        <f t="shared" si="2"/>
        <v>1159539.3703312459</v>
      </c>
    </row>
    <row r="5" spans="1:9" ht="15.75" customHeight="1" x14ac:dyDescent="0.2">
      <c r="A5" s="7">
        <f t="shared" si="3"/>
        <v>2024</v>
      </c>
      <c r="B5" s="52">
        <v>49084.844800000013</v>
      </c>
      <c r="C5" s="53">
        <v>84000</v>
      </c>
      <c r="D5" s="53">
        <v>136000</v>
      </c>
      <c r="E5" s="53">
        <v>586000</v>
      </c>
      <c r="F5" s="53">
        <v>436000</v>
      </c>
      <c r="G5" s="14">
        <f t="shared" si="0"/>
        <v>1242000</v>
      </c>
      <c r="H5" s="14">
        <f t="shared" si="1"/>
        <v>52128.040187871644</v>
      </c>
      <c r="I5" s="14">
        <f t="shared" si="2"/>
        <v>1189871.9598121285</v>
      </c>
    </row>
    <row r="6" spans="1:9" ht="15.75" customHeight="1" x14ac:dyDescent="0.2">
      <c r="A6" s="7">
        <f t="shared" si="3"/>
        <v>2025</v>
      </c>
      <c r="B6" s="52">
        <v>49729.536</v>
      </c>
      <c r="C6" s="53">
        <v>87000</v>
      </c>
      <c r="D6" s="53">
        <v>139000</v>
      </c>
      <c r="E6" s="53">
        <v>598000</v>
      </c>
      <c r="F6" s="53">
        <v>449000</v>
      </c>
      <c r="G6" s="14">
        <f t="shared" si="0"/>
        <v>1273000</v>
      </c>
      <c r="H6" s="14">
        <f t="shared" si="1"/>
        <v>52812.701388682173</v>
      </c>
      <c r="I6" s="14">
        <f t="shared" si="2"/>
        <v>1220187.2986113178</v>
      </c>
    </row>
    <row r="7" spans="1:9" ht="15.75" customHeight="1" x14ac:dyDescent="0.2">
      <c r="A7" s="7">
        <f t="shared" si="3"/>
        <v>2026</v>
      </c>
      <c r="B7" s="52">
        <v>50264.483999999997</v>
      </c>
      <c r="C7" s="53">
        <v>89000</v>
      </c>
      <c r="D7" s="53">
        <v>141000</v>
      </c>
      <c r="E7" s="53">
        <v>609000</v>
      </c>
      <c r="F7" s="53">
        <v>462000</v>
      </c>
      <c r="G7" s="14">
        <f t="shared" si="0"/>
        <v>1301000</v>
      </c>
      <c r="H7" s="14">
        <f t="shared" si="1"/>
        <v>53380.815456395831</v>
      </c>
      <c r="I7" s="14">
        <f t="shared" si="2"/>
        <v>1247619.1845436043</v>
      </c>
    </row>
    <row r="8" spans="1:9" ht="15.75" customHeight="1" x14ac:dyDescent="0.2">
      <c r="A8" s="7">
        <f t="shared" si="3"/>
        <v>2027</v>
      </c>
      <c r="B8" s="52">
        <v>50776.991999999998</v>
      </c>
      <c r="C8" s="53">
        <v>91000</v>
      </c>
      <c r="D8" s="53">
        <v>143000</v>
      </c>
      <c r="E8" s="53">
        <v>620000</v>
      </c>
      <c r="F8" s="53">
        <v>475000</v>
      </c>
      <c r="G8" s="14">
        <f t="shared" si="0"/>
        <v>1329000</v>
      </c>
      <c r="H8" s="14">
        <f t="shared" si="1"/>
        <v>53925.09827382068</v>
      </c>
      <c r="I8" s="14">
        <f t="shared" si="2"/>
        <v>1275074.9017261793</v>
      </c>
    </row>
    <row r="9" spans="1:9" ht="15.75" customHeight="1" x14ac:dyDescent="0.2">
      <c r="A9" s="7">
        <f t="shared" si="3"/>
        <v>2028</v>
      </c>
      <c r="B9" s="52">
        <v>51298.415999999997</v>
      </c>
      <c r="C9" s="53">
        <v>92000</v>
      </c>
      <c r="D9" s="53">
        <v>145000</v>
      </c>
      <c r="E9" s="53">
        <v>633000</v>
      </c>
      <c r="F9" s="53">
        <v>488000</v>
      </c>
      <c r="G9" s="14">
        <f t="shared" si="0"/>
        <v>1358000</v>
      </c>
      <c r="H9" s="14">
        <f t="shared" si="1"/>
        <v>54478.8498714405</v>
      </c>
      <c r="I9" s="14">
        <f t="shared" si="2"/>
        <v>1303521.1501285594</v>
      </c>
    </row>
    <row r="10" spans="1:9" ht="15.75" customHeight="1" x14ac:dyDescent="0.2">
      <c r="A10" s="7">
        <f t="shared" si="3"/>
        <v>2029</v>
      </c>
      <c r="B10" s="52">
        <v>51796.72</v>
      </c>
      <c r="C10" s="53">
        <v>94000</v>
      </c>
      <c r="D10" s="53">
        <v>148000</v>
      </c>
      <c r="E10" s="53">
        <v>647000</v>
      </c>
      <c r="F10" s="53">
        <v>501000</v>
      </c>
      <c r="G10" s="14">
        <f t="shared" si="0"/>
        <v>1390000</v>
      </c>
      <c r="H10" s="14">
        <f t="shared" si="1"/>
        <v>55008.048059671855</v>
      </c>
      <c r="I10" s="14">
        <f t="shared" si="2"/>
        <v>1334991.9519403281</v>
      </c>
    </row>
    <row r="11" spans="1:9" ht="15.75" customHeight="1" x14ac:dyDescent="0.2">
      <c r="A11" s="7">
        <f t="shared" si="3"/>
        <v>2030</v>
      </c>
      <c r="B11" s="52">
        <v>52271.904000000002</v>
      </c>
      <c r="C11" s="53">
        <v>96000</v>
      </c>
      <c r="D11" s="53">
        <v>150000</v>
      </c>
      <c r="E11" s="53">
        <v>664000</v>
      </c>
      <c r="F11" s="53">
        <v>513000</v>
      </c>
      <c r="G11" s="14">
        <f t="shared" si="0"/>
        <v>1423000</v>
      </c>
      <c r="H11" s="14">
        <f t="shared" si="1"/>
        <v>55512.692838514748</v>
      </c>
      <c r="I11" s="14">
        <f t="shared" si="2"/>
        <v>1367487.3071614853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5.1399448877273669E-3</v>
      </c>
    </row>
    <row r="4" spans="1:8" ht="15.75" customHeight="1" x14ac:dyDescent="0.2">
      <c r="B4" s="16" t="s">
        <v>69</v>
      </c>
      <c r="C4" s="54">
        <v>0.17885695358990869</v>
      </c>
    </row>
    <row r="5" spans="1:8" ht="15.75" customHeight="1" x14ac:dyDescent="0.2">
      <c r="B5" s="16" t="s">
        <v>70</v>
      </c>
      <c r="C5" s="54">
        <v>7.2927737972553835E-2</v>
      </c>
    </row>
    <row r="6" spans="1:8" ht="15.75" customHeight="1" x14ac:dyDescent="0.2">
      <c r="B6" s="16" t="s">
        <v>71</v>
      </c>
      <c r="C6" s="54">
        <v>0.29921194251551653</v>
      </c>
    </row>
    <row r="7" spans="1:8" ht="15.75" customHeight="1" x14ac:dyDescent="0.2">
      <c r="B7" s="16" t="s">
        <v>72</v>
      </c>
      <c r="C7" s="54">
        <v>0.21809755287752239</v>
      </c>
    </row>
    <row r="8" spans="1:8" ht="15.75" customHeight="1" x14ac:dyDescent="0.2">
      <c r="B8" s="16" t="s">
        <v>73</v>
      </c>
      <c r="C8" s="54">
        <v>6.7183219484746081E-3</v>
      </c>
    </row>
    <row r="9" spans="1:8" ht="15.75" customHeight="1" x14ac:dyDescent="0.2">
      <c r="B9" s="16" t="s">
        <v>74</v>
      </c>
      <c r="C9" s="54">
        <v>0.12649539606149521</v>
      </c>
    </row>
    <row r="10" spans="1:8" ht="15.75" customHeight="1" x14ac:dyDescent="0.2">
      <c r="B10" s="16" t="s">
        <v>75</v>
      </c>
      <c r="C10" s="54">
        <v>9.2552150146801349E-2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0.15723698375343631</v>
      </c>
      <c r="D14" s="54">
        <v>0.15723698375343631</v>
      </c>
      <c r="E14" s="54">
        <v>0.15723698375343631</v>
      </c>
      <c r="F14" s="54">
        <v>0.15723698375343631</v>
      </c>
    </row>
    <row r="15" spans="1:8" ht="15.75" customHeight="1" x14ac:dyDescent="0.2">
      <c r="B15" s="16" t="s">
        <v>82</v>
      </c>
      <c r="C15" s="54">
        <v>0.31152954313869519</v>
      </c>
      <c r="D15" s="54">
        <v>0.31152954313869519</v>
      </c>
      <c r="E15" s="54">
        <v>0.31152954313869519</v>
      </c>
      <c r="F15" s="54">
        <v>0.31152954313869519</v>
      </c>
    </row>
    <row r="16" spans="1:8" ht="15.75" customHeight="1" x14ac:dyDescent="0.2">
      <c r="B16" s="16" t="s">
        <v>83</v>
      </c>
      <c r="C16" s="54">
        <v>3.4838416918565179E-2</v>
      </c>
      <c r="D16" s="54">
        <v>3.4838416918565179E-2</v>
      </c>
      <c r="E16" s="54">
        <v>3.4838416918565179E-2</v>
      </c>
      <c r="F16" s="54">
        <v>3.4838416918565179E-2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2.5166780822439401E-2</v>
      </c>
      <c r="D19" s="54">
        <v>2.5166780822439401E-2</v>
      </c>
      <c r="E19" s="54">
        <v>2.5166780822439401E-2</v>
      </c>
      <c r="F19" s="54">
        <v>2.5166780822439401E-2</v>
      </c>
    </row>
    <row r="20" spans="1:8" ht="15.75" customHeight="1" x14ac:dyDescent="0.2">
      <c r="B20" s="16" t="s">
        <v>87</v>
      </c>
      <c r="C20" s="54">
        <v>5.9350215094454914E-3</v>
      </c>
      <c r="D20" s="54">
        <v>5.9350215094454914E-3</v>
      </c>
      <c r="E20" s="54">
        <v>5.9350215094454914E-3</v>
      </c>
      <c r="F20" s="54">
        <v>5.9350215094454914E-3</v>
      </c>
    </row>
    <row r="21" spans="1:8" ht="15.75" customHeight="1" x14ac:dyDescent="0.2">
      <c r="B21" s="16" t="s">
        <v>88</v>
      </c>
      <c r="C21" s="54">
        <v>0.1361271296429537</v>
      </c>
      <c r="D21" s="54">
        <v>0.1361271296429537</v>
      </c>
      <c r="E21" s="54">
        <v>0.1361271296429537</v>
      </c>
      <c r="F21" s="54">
        <v>0.1361271296429537</v>
      </c>
    </row>
    <row r="22" spans="1:8" ht="15.75" customHeight="1" x14ac:dyDescent="0.2">
      <c r="B22" s="16" t="s">
        <v>89</v>
      </c>
      <c r="C22" s="54">
        <v>0.32916612421446489</v>
      </c>
      <c r="D22" s="54">
        <v>0.32916612421446489</v>
      </c>
      <c r="E22" s="54">
        <v>0.32916612421446489</v>
      </c>
      <c r="F22" s="54">
        <v>0.32916612421446489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4.8000000000000001E-2</v>
      </c>
    </row>
    <row r="27" spans="1:8" ht="15.75" customHeight="1" x14ac:dyDescent="0.2">
      <c r="B27" s="16" t="s">
        <v>92</v>
      </c>
      <c r="C27" s="54">
        <v>1.9099999999999999E-2</v>
      </c>
    </row>
    <row r="28" spans="1:8" ht="15.75" customHeight="1" x14ac:dyDescent="0.2">
      <c r="B28" s="16" t="s">
        <v>93</v>
      </c>
      <c r="C28" s="54">
        <v>0.22939999999999999</v>
      </c>
    </row>
    <row r="29" spans="1:8" ht="15.75" customHeight="1" x14ac:dyDescent="0.2">
      <c r="B29" s="16" t="s">
        <v>94</v>
      </c>
      <c r="C29" s="54">
        <v>0.1384</v>
      </c>
    </row>
    <row r="30" spans="1:8" ht="15.75" customHeight="1" x14ac:dyDescent="0.2">
      <c r="B30" s="16" t="s">
        <v>95</v>
      </c>
      <c r="C30" s="54">
        <v>5.0099999999999999E-2</v>
      </c>
    </row>
    <row r="31" spans="1:8" ht="15.75" customHeight="1" x14ac:dyDescent="0.2">
      <c r="B31" s="16" t="s">
        <v>96</v>
      </c>
      <c r="C31" s="54">
        <v>7.0300000000000001E-2</v>
      </c>
    </row>
    <row r="32" spans="1:8" ht="15.75" customHeight="1" x14ac:dyDescent="0.2">
      <c r="B32" s="16" t="s">
        <v>97</v>
      </c>
      <c r="C32" s="54">
        <v>0.14899999999999999</v>
      </c>
    </row>
    <row r="33" spans="2:3" ht="15.75" customHeight="1" x14ac:dyDescent="0.2">
      <c r="B33" s="16" t="s">
        <v>98</v>
      </c>
      <c r="C33" s="54">
        <v>0.12239999999999999</v>
      </c>
    </row>
    <row r="34" spans="2:3" ht="15.75" customHeight="1" x14ac:dyDescent="0.2">
      <c r="B34" s="16" t="s">
        <v>99</v>
      </c>
      <c r="C34" s="54">
        <v>0.17330000000000001</v>
      </c>
    </row>
    <row r="35" spans="2:3" ht="15.75" customHeight="1" x14ac:dyDescent="0.2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0.56596261262893699</v>
      </c>
      <c r="D2" s="55">
        <v>0.56596261262893699</v>
      </c>
      <c r="E2" s="55">
        <v>0.52560752630233798</v>
      </c>
      <c r="F2" s="55">
        <v>0.29952830076217701</v>
      </c>
      <c r="G2" s="55">
        <v>0.27396005392074602</v>
      </c>
    </row>
    <row r="3" spans="1:15" ht="15.75" customHeight="1" x14ac:dyDescent="0.2">
      <c r="B3" s="7" t="s">
        <v>103</v>
      </c>
      <c r="C3" s="55">
        <v>0.150903299450874</v>
      </c>
      <c r="D3" s="55">
        <v>0.150903299450874</v>
      </c>
      <c r="E3" s="55">
        <v>0.188345372676849</v>
      </c>
      <c r="F3" s="55">
        <v>0.204073086380959</v>
      </c>
      <c r="G3" s="55">
        <v>0.22962899506092099</v>
      </c>
    </row>
    <row r="4" spans="1:15" ht="15.75" customHeight="1" x14ac:dyDescent="0.2">
      <c r="B4" s="7" t="s">
        <v>104</v>
      </c>
      <c r="C4" s="56">
        <v>0.10308892279863401</v>
      </c>
      <c r="D4" s="56">
        <v>0.10308892279863401</v>
      </c>
      <c r="E4" s="56">
        <v>0.11544397473335299</v>
      </c>
      <c r="F4" s="56">
        <v>0.216697826981544</v>
      </c>
      <c r="G4" s="56">
        <v>0.26752942800521901</v>
      </c>
    </row>
    <row r="5" spans="1:15" ht="15.75" customHeight="1" x14ac:dyDescent="0.2">
      <c r="B5" s="7" t="s">
        <v>105</v>
      </c>
      <c r="C5" s="56">
        <v>0.18004517257213601</v>
      </c>
      <c r="D5" s="56">
        <v>0.18004517257213601</v>
      </c>
      <c r="E5" s="56">
        <v>0.17060309648513799</v>
      </c>
      <c r="F5" s="56">
        <v>0.27970078587531999</v>
      </c>
      <c r="G5" s="56">
        <v>0.22888152301311501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0.61121231317520097</v>
      </c>
      <c r="D8" s="55">
        <v>0.61121231317520097</v>
      </c>
      <c r="E8" s="55">
        <v>0.51871031522750799</v>
      </c>
      <c r="F8" s="55">
        <v>0.51326030492782604</v>
      </c>
      <c r="G8" s="55">
        <v>0.46929290890693698</v>
      </c>
    </row>
    <row r="9" spans="1:15" ht="15.75" customHeight="1" x14ac:dyDescent="0.2">
      <c r="B9" s="7" t="s">
        <v>108</v>
      </c>
      <c r="C9" s="55">
        <v>0.15278123319149001</v>
      </c>
      <c r="D9" s="55">
        <v>0.15278123319149001</v>
      </c>
      <c r="E9" s="55">
        <v>0.21037659049034099</v>
      </c>
      <c r="F9" s="55">
        <v>0.22117182612419101</v>
      </c>
      <c r="G9" s="55">
        <v>0.30022969841957098</v>
      </c>
    </row>
    <row r="10" spans="1:15" ht="15.75" customHeight="1" x14ac:dyDescent="0.2">
      <c r="B10" s="7" t="s">
        <v>109</v>
      </c>
      <c r="C10" s="56">
        <v>0.10100368410348901</v>
      </c>
      <c r="D10" s="56">
        <v>0.10100368410348901</v>
      </c>
      <c r="E10" s="56">
        <v>0.148489579558372</v>
      </c>
      <c r="F10" s="56">
        <v>0.15267752110958099</v>
      </c>
      <c r="G10" s="56">
        <v>0.14255219697952301</v>
      </c>
    </row>
    <row r="11" spans="1:15" ht="15.75" customHeight="1" x14ac:dyDescent="0.2">
      <c r="B11" s="7" t="s">
        <v>110</v>
      </c>
      <c r="C11" s="56">
        <v>0.135002762079239</v>
      </c>
      <c r="D11" s="56">
        <v>0.135002762079239</v>
      </c>
      <c r="E11" s="56">
        <v>0.12242352217435799</v>
      </c>
      <c r="F11" s="56">
        <v>0.112890370190144</v>
      </c>
      <c r="G11" s="56">
        <v>8.7925173342227894E-2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0.83210275624999996</v>
      </c>
      <c r="D14" s="57">
        <v>0.82560761370299995</v>
      </c>
      <c r="E14" s="57">
        <v>0.82560761370299995</v>
      </c>
      <c r="F14" s="57">
        <v>0.71009336219999997</v>
      </c>
      <c r="G14" s="57">
        <v>0.71009336219999997</v>
      </c>
      <c r="H14" s="58">
        <v>0.64500000000000002</v>
      </c>
      <c r="I14" s="58">
        <v>0.33605726872246688</v>
      </c>
      <c r="J14" s="58">
        <v>0.37786343612334811</v>
      </c>
      <c r="K14" s="58">
        <v>0.35696035242290752</v>
      </c>
      <c r="L14" s="58">
        <v>0.412843350793</v>
      </c>
      <c r="M14" s="58">
        <v>0.25025674296450001</v>
      </c>
      <c r="N14" s="58">
        <v>0.26567227106899999</v>
      </c>
      <c r="O14" s="58">
        <v>0.30104375484450002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0.47689603247550849</v>
      </c>
      <c r="D15" s="55">
        <f t="shared" si="0"/>
        <v>0.47317352622521486</v>
      </c>
      <c r="E15" s="55">
        <f t="shared" si="0"/>
        <v>0.47317352622521486</v>
      </c>
      <c r="F15" s="55">
        <f t="shared" si="0"/>
        <v>0.40696981782215336</v>
      </c>
      <c r="G15" s="55">
        <f t="shared" si="0"/>
        <v>0.40696981782215336</v>
      </c>
      <c r="H15" s="55">
        <f t="shared" si="0"/>
        <v>0.36966340831863215</v>
      </c>
      <c r="I15" s="55">
        <f t="shared" si="0"/>
        <v>0.19260166720340707</v>
      </c>
      <c r="J15" s="55">
        <f t="shared" si="0"/>
        <v>0.21656168321914201</v>
      </c>
      <c r="K15" s="55">
        <f t="shared" si="0"/>
        <v>0.20458167521127457</v>
      </c>
      <c r="L15" s="55">
        <f t="shared" si="0"/>
        <v>0.23660942659817835</v>
      </c>
      <c r="M15" s="55">
        <f t="shared" si="0"/>
        <v>0.14342753575035183</v>
      </c>
      <c r="N15" s="55">
        <f t="shared" si="0"/>
        <v>0.1522625073164621</v>
      </c>
      <c r="O15" s="55">
        <f t="shared" si="0"/>
        <v>0.17253466739357612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0.64547157287597701</v>
      </c>
      <c r="D2" s="56">
        <v>0.48992069999999999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0.14118583500385301</v>
      </c>
      <c r="D3" s="56">
        <v>0.14179639999999999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0.16761417686939201</v>
      </c>
      <c r="D4" s="56">
        <v>0.29845909999999998</v>
      </c>
      <c r="E4" s="56">
        <v>0.86139976978302002</v>
      </c>
      <c r="F4" s="56">
        <v>0.517189800739288</v>
      </c>
      <c r="G4" s="56">
        <v>0</v>
      </c>
    </row>
    <row r="5" spans="1:7" x14ac:dyDescent="0.2">
      <c r="B5" s="98" t="s">
        <v>122</v>
      </c>
      <c r="C5" s="55">
        <v>4.5728415250778101E-2</v>
      </c>
      <c r="D5" s="55">
        <v>6.9823800000000102E-2</v>
      </c>
      <c r="E5" s="55">
        <v>0.13860023021698001</v>
      </c>
      <c r="F5" s="55">
        <v>0.482810199260712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2022-02-01T08:56:26Z</dcterms:modified>
</cp:coreProperties>
</file>