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D6C1549F-B48A-43F4-84DC-D48B6C77ED25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H38" i="2"/>
  <c r="I38" i="2" s="1"/>
  <c r="G38" i="2"/>
  <c r="A35" i="2"/>
  <c r="A34" i="2"/>
  <c r="A33" i="2"/>
  <c r="A19" i="2"/>
  <c r="A17" i="2"/>
  <c r="H11" i="2"/>
  <c r="G11" i="2"/>
  <c r="H10" i="2"/>
  <c r="G10" i="2"/>
  <c r="I10" i="2" s="1"/>
  <c r="H9" i="2"/>
  <c r="G9" i="2"/>
  <c r="I9" i="2" s="1"/>
  <c r="H8" i="2"/>
  <c r="G8" i="2"/>
  <c r="I8" i="2" s="1"/>
  <c r="H7" i="2"/>
  <c r="G7" i="2"/>
  <c r="H6" i="2"/>
  <c r="G6" i="2"/>
  <c r="I6" i="2" s="1"/>
  <c r="H5" i="2"/>
  <c r="G5" i="2"/>
  <c r="I5" i="2" s="1"/>
  <c r="H4" i="2"/>
  <c r="G4" i="2"/>
  <c r="I4" i="2" s="1"/>
  <c r="H3" i="2"/>
  <c r="G3" i="2"/>
  <c r="H2" i="2"/>
  <c r="G2" i="2"/>
  <c r="I2" i="2" s="1"/>
  <c r="A2" i="2"/>
  <c r="A32" i="2" s="1"/>
  <c r="C33" i="1"/>
  <c r="C20" i="1"/>
  <c r="A18" i="2" l="1"/>
  <c r="A25" i="2"/>
  <c r="A26" i="2"/>
  <c r="A39" i="2"/>
  <c r="A27" i="2"/>
  <c r="I39" i="2"/>
  <c r="I3" i="2"/>
  <c r="I7" i="2"/>
  <c r="I11" i="2"/>
  <c r="A13" i="2"/>
  <c r="A21" i="2"/>
  <c r="A29" i="2"/>
  <c r="A37" i="2"/>
  <c r="A12" i="2"/>
  <c r="A20" i="2"/>
  <c r="A28" i="2"/>
  <c r="A36" i="2"/>
  <c r="A14" i="2"/>
  <c r="A30" i="2"/>
  <c r="A40" i="2"/>
  <c r="A15" i="2"/>
  <c r="A31" i="2"/>
  <c r="A22" i="2"/>
  <c r="A38" i="2"/>
  <c r="D58" i="20"/>
  <c r="A23" i="2"/>
  <c r="A3" i="2"/>
  <c r="A4" i="2" s="1"/>
  <c r="A5" i="2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<sst xmlns="http://schemas.openxmlformats.org/spreadsheetml/2006/main" count="2092" uniqueCount="341">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</sst>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3447105.6875</v>
      </c>
    </row>
    <row r="8" spans="1:3" ht="15" customHeight="1" x14ac:dyDescent="0.2">
      <c r="B8" s="7" t="s">
        <v>8</v>
      </c>
      <c r="C8" s="46">
        <v>0.14099999999999999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0.90041511535644503</v>
      </c>
    </row>
    <row r="11" spans="1:3" ht="15" customHeight="1" x14ac:dyDescent="0.2">
      <c r="B11" s="7" t="s">
        <v>11</v>
      </c>
      <c r="C11" s="46">
        <v>0.62</v>
      </c>
    </row>
    <row r="12" spans="1:3" ht="15" customHeight="1" x14ac:dyDescent="0.2">
      <c r="B12" s="7" t="s">
        <v>12</v>
      </c>
      <c r="C12" s="46">
        <v>0.68</v>
      </c>
    </row>
    <row r="13" spans="1:3" ht="15" customHeight="1" x14ac:dyDescent="0.2">
      <c r="B13" s="7" t="s">
        <v>13</v>
      </c>
      <c r="C13" s="46">
        <v>0.249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9.3399999999999997E-2</v>
      </c>
    </row>
    <row r="24" spans="1:3" ht="15" customHeight="1" x14ac:dyDescent="0.2">
      <c r="B24" s="12" t="s">
        <v>22</v>
      </c>
      <c r="C24" s="47">
        <v>0.65379999999999994</v>
      </c>
    </row>
    <row r="25" spans="1:3" ht="15" customHeight="1" x14ac:dyDescent="0.2">
      <c r="B25" s="12" t="s">
        <v>23</v>
      </c>
      <c r="C25" s="47">
        <v>0.23599999999999999</v>
      </c>
    </row>
    <row r="26" spans="1:3" ht="15" customHeight="1" x14ac:dyDescent="0.2">
      <c r="B26" s="12" t="s">
        <v>24</v>
      </c>
      <c r="C26" s="47">
        <v>1.6799999999999999E-2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0.30599999999999999</v>
      </c>
    </row>
    <row r="30" spans="1:3" ht="14.25" customHeight="1" x14ac:dyDescent="0.2">
      <c r="B30" s="22" t="s">
        <v>27</v>
      </c>
      <c r="C30" s="49">
        <v>0.08</v>
      </c>
    </row>
    <row r="31" spans="1:3" ht="14.25" customHeight="1" x14ac:dyDescent="0.2">
      <c r="B31" s="22" t="s">
        <v>28</v>
      </c>
      <c r="C31" s="49">
        <v>0.153</v>
      </c>
    </row>
    <row r="32" spans="1:3" ht="14.25" customHeight="1" x14ac:dyDescent="0.2">
      <c r="B32" s="22" t="s">
        <v>29</v>
      </c>
      <c r="C32" s="49">
        <v>0.46100000000000002</v>
      </c>
    </row>
    <row r="33" spans="1:5" ht="13.15" customHeight="1" x14ac:dyDescent="0.2">
      <c r="B33" s="24" t="s">
        <v>30</v>
      </c>
      <c r="C33" s="50">
        <f>SUM(C29:C32)</f>
        <v>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9.9182280899917892</v>
      </c>
    </row>
    <row r="38" spans="1:5" ht="15" customHeight="1" x14ac:dyDescent="0.2">
      <c r="B38" s="28" t="s">
        <v>34</v>
      </c>
      <c r="C38" s="117">
        <v>15.574519717796299</v>
      </c>
      <c r="D38" s="9"/>
      <c r="E38" s="10"/>
    </row>
    <row r="39" spans="1:5" ht="15" customHeight="1" x14ac:dyDescent="0.2">
      <c r="B39" s="28" t="s">
        <v>35</v>
      </c>
      <c r="C39" s="117">
        <v>17.4266978147675</v>
      </c>
      <c r="D39" s="9"/>
      <c r="E39" s="9"/>
    </row>
    <row r="40" spans="1:5" ht="15" customHeight="1" x14ac:dyDescent="0.2">
      <c r="B40" s="28" t="s">
        <v>36</v>
      </c>
      <c r="C40" s="117">
        <v>17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6.5471300530000001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1.9368199999999999E-2</v>
      </c>
      <c r="D45" s="9"/>
    </row>
    <row r="46" spans="1:5" ht="15.75" customHeight="1" x14ac:dyDescent="0.2">
      <c r="B46" s="28" t="s">
        <v>41</v>
      </c>
      <c r="C46" s="47">
        <v>6.7444820000000003E-2</v>
      </c>
      <c r="D46" s="9"/>
    </row>
    <row r="47" spans="1:5" ht="15.75" customHeight="1" x14ac:dyDescent="0.2">
      <c r="B47" s="28" t="s">
        <v>42</v>
      </c>
      <c r="C47" s="47">
        <v>0.10288990000000001</v>
      </c>
      <c r="D47" s="9"/>
      <c r="E47" s="10"/>
    </row>
    <row r="48" spans="1:5" ht="15" customHeight="1" x14ac:dyDescent="0.2">
      <c r="B48" s="28" t="s">
        <v>43</v>
      </c>
      <c r="C48" s="48">
        <v>0.81029708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2.8</v>
      </c>
      <c r="D51" s="9"/>
    </row>
    <row r="52" spans="1:4" ht="15" customHeight="1" x14ac:dyDescent="0.2">
      <c r="B52" s="28" t="s">
        <v>46</v>
      </c>
      <c r="C52" s="51">
        <v>2.8</v>
      </c>
    </row>
    <row r="53" spans="1:4" ht="15.75" customHeight="1" x14ac:dyDescent="0.2">
      <c r="B53" s="28" t="s">
        <v>47</v>
      </c>
      <c r="C53" s="51">
        <v>2.8</v>
      </c>
    </row>
    <row r="54" spans="1:4" ht="15.75" customHeight="1" x14ac:dyDescent="0.2">
      <c r="B54" s="28" t="s">
        <v>48</v>
      </c>
      <c r="C54" s="51">
        <v>2.8</v>
      </c>
    </row>
    <row r="55" spans="1:4" ht="15.75" customHeight="1" x14ac:dyDescent="0.2">
      <c r="B55" s="28" t="s">
        <v>49</v>
      </c>
      <c r="C55" s="51">
        <v>2.8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1.6202203499675959E-2</v>
      </c>
    </row>
    <row r="59" spans="1:4" ht="15.75" customHeight="1" x14ac:dyDescent="0.2">
      <c r="B59" s="28" t="s">
        <v>52</v>
      </c>
      <c r="C59" s="46">
        <v>0.5058007490494133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5.26054759999999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0.18801467354705301</v>
      </c>
      <c r="C2" s="115">
        <v>0.95</v>
      </c>
      <c r="D2" s="116">
        <v>45.059697708734632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42.681515161267903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211.06677542197349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6.8240161251364508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13.699227061288489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13.699227061288489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13.699227061288489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13.699227061288489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13.699227061288489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13.699227061288489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0</v>
      </c>
      <c r="C16" s="115">
        <v>0.95</v>
      </c>
      <c r="D16" s="116">
        <v>0.43846979913857109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0.76225600000000004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0.27600000000000002</v>
      </c>
      <c r="C18" s="115">
        <v>0.95</v>
      </c>
      <c r="D18" s="116">
        <v>4.9270454148954128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0.27600000000000002</v>
      </c>
      <c r="C19" s="115">
        <v>0.95</v>
      </c>
      <c r="D19" s="116">
        <v>4.9270454148954128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0.97338099999999994</v>
      </c>
      <c r="C21" s="115">
        <v>0.95</v>
      </c>
      <c r="D21" s="116">
        <v>78.708084515042287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23.463764774460952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4.5607388970998564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0.72840056725809998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19.698516154118199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0.27600000000000002</v>
      </c>
      <c r="C29" s="115">
        <v>0.95</v>
      </c>
      <c r="D29" s="116">
        <v>84.046606343271279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1.310082435231509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0.90679548983180225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0.58613598346710194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0.70235220257381892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1.362241488981754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0.99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">
      <c r="A3" s="4" t="s">
        <v>204</v>
      </c>
      <c r="B3" s="18">
        <f>frac_mam_1month * 2.6</f>
        <v>0.1880909457802773</v>
      </c>
      <c r="C3" s="18">
        <f>frac_mam_1_5months * 2.6</f>
        <v>0.1880909457802773</v>
      </c>
      <c r="D3" s="18">
        <f>frac_mam_6_11months * 2.6</f>
        <v>0.14185429066419603</v>
      </c>
      <c r="E3" s="18">
        <f>frac_mam_12_23months * 2.6</f>
        <v>7.7392875775694966E-2</v>
      </c>
      <c r="F3" s="18">
        <f>frac_mam_24_59months * 2.6</f>
        <v>4.185400120913986E-2</v>
      </c>
    </row>
    <row r="4" spans="1:6" ht="15.75" customHeight="1" x14ac:dyDescent="0.2">
      <c r="A4" s="4" t="s">
        <v>205</v>
      </c>
      <c r="B4" s="18">
        <f>frac_sam_1month * 2.6</f>
        <v>9.9401898682117462E-2</v>
      </c>
      <c r="C4" s="18">
        <f>frac_sam_1_5months * 2.6</f>
        <v>9.9401898682117462E-2</v>
      </c>
      <c r="D4" s="18">
        <f>frac_sam_6_11months * 2.6</f>
        <v>7.9012808576226196E-2</v>
      </c>
      <c r="E4" s="18">
        <f>frac_sam_12_23months * 2.6</f>
        <v>4.7596612572669943E-2</v>
      </c>
      <c r="F4" s="18">
        <f>frac_sam_24_59months * 2.6</f>
        <v>2.4026124924421306E-2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0.14099999999999999</v>
      </c>
      <c r="E2" s="65">
        <f>food_insecure</f>
        <v>0.14099999999999999</v>
      </c>
      <c r="F2" s="65">
        <f>food_insecure</f>
        <v>0.14099999999999999</v>
      </c>
      <c r="G2" s="65">
        <f>food_insecure</f>
        <v>0.14099999999999999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0.14099999999999999</v>
      </c>
      <c r="F5" s="65">
        <f>food_insecure</f>
        <v>0.14099999999999999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0.14099999999999999</v>
      </c>
      <c r="F8" s="65">
        <f>food_insecure</f>
        <v>0.14099999999999999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0.14099999999999999</v>
      </c>
      <c r="F9" s="65">
        <f>food_insecure</f>
        <v>0.14099999999999999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0.68</v>
      </c>
      <c r="E10" s="65">
        <f>IF(ISBLANK(comm_deliv), frac_children_health_facility,1)</f>
        <v>0.68</v>
      </c>
      <c r="F10" s="65">
        <f>IF(ISBLANK(comm_deliv), frac_children_health_facility,1)</f>
        <v>0.68</v>
      </c>
      <c r="G10" s="65">
        <f>IF(ISBLANK(comm_deliv), frac_children_health_facility,1)</f>
        <v>0.68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0.14099999999999999</v>
      </c>
      <c r="I15" s="65">
        <f>food_insecure</f>
        <v>0.14099999999999999</v>
      </c>
      <c r="J15" s="65">
        <f>food_insecure</f>
        <v>0.14099999999999999</v>
      </c>
      <c r="K15" s="65">
        <f>food_insecure</f>
        <v>0.14099999999999999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5.1745301909637595E-2</v>
      </c>
      <c r="M25" s="65">
        <f>(1-food_insecure)*(0.49)+food_insecure*(0.7)</f>
        <v>0.51961000000000002</v>
      </c>
      <c r="N25" s="65">
        <f>(1-food_insecure)*(0.49)+food_insecure*(0.7)</f>
        <v>0.51961000000000002</v>
      </c>
      <c r="O25" s="65">
        <f>(1-food_insecure)*(0.49)+food_insecure*(0.7)</f>
        <v>0.51961000000000002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2.2176557961273255E-2</v>
      </c>
      <c r="M26" s="65">
        <f>(1-food_insecure)*(0.21)+food_insecure*(0.3)</f>
        <v>0.22269</v>
      </c>
      <c r="N26" s="65">
        <f>(1-food_insecure)*(0.21)+food_insecure*(0.3)</f>
        <v>0.22269</v>
      </c>
      <c r="O26" s="65">
        <f>(1-food_insecure)*(0.21)+food_insecure*(0.3)</f>
        <v>0.22269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2.5663024772644115E-2</v>
      </c>
      <c r="M27" s="65">
        <f>(1-food_insecure)*(0.3)</f>
        <v>0.25769999999999998</v>
      </c>
      <c r="N27" s="65">
        <f>(1-food_insecure)*(0.3)</f>
        <v>0.25769999999999998</v>
      </c>
      <c r="O27" s="65">
        <f>(1-food_insecure)*(0.3)</f>
        <v>0.25769999999999998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0.90041511535644503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623220.29280000005</v>
      </c>
      <c r="C2" s="53">
        <v>1269000</v>
      </c>
      <c r="D2" s="53">
        <v>2877000</v>
      </c>
      <c r="E2" s="53">
        <v>22000</v>
      </c>
      <c r="F2" s="53">
        <v>15000</v>
      </c>
      <c r="G2" s="14">
        <f t="shared" ref="G2:G11" si="0">C2+D2+E2+F2</f>
        <v>4183000</v>
      </c>
      <c r="H2" s="14">
        <f t="shared" ref="H2:H11" si="1">(B2 + stillbirth*B2/(1000-stillbirth))/(1-abortion)</f>
        <v>657575.98264793679</v>
      </c>
      <c r="I2" s="14">
        <f t="shared" ref="I2:I11" si="2">G2-H2</f>
        <v>3525424.0173520632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612079.07039999997</v>
      </c>
      <c r="C3" s="53">
        <v>1302000</v>
      </c>
      <c r="D3" s="53">
        <v>2797000</v>
      </c>
      <c r="E3" s="53">
        <v>23000</v>
      </c>
      <c r="F3" s="53">
        <v>15500</v>
      </c>
      <c r="G3" s="14">
        <f t="shared" si="0"/>
        <v>4137500</v>
      </c>
      <c r="H3" s="14">
        <f t="shared" si="1"/>
        <v>645820.58836405643</v>
      </c>
      <c r="I3" s="14">
        <f t="shared" si="2"/>
        <v>3491679.4116359437</v>
      </c>
    </row>
    <row r="4" spans="1:9" ht="15.75" customHeight="1" x14ac:dyDescent="0.2">
      <c r="A4" s="7">
        <f t="shared" si="3"/>
        <v>2023</v>
      </c>
      <c r="B4" s="52">
        <v>600277.31999999995</v>
      </c>
      <c r="C4" s="53">
        <v>1346000</v>
      </c>
      <c r="D4" s="53">
        <v>2717000</v>
      </c>
      <c r="E4" s="53">
        <v>23000</v>
      </c>
      <c r="F4" s="53">
        <v>16000</v>
      </c>
      <c r="G4" s="14">
        <f t="shared" si="0"/>
        <v>4102000</v>
      </c>
      <c r="H4" s="14">
        <f t="shared" si="1"/>
        <v>633368.25376278872</v>
      </c>
      <c r="I4" s="14">
        <f t="shared" si="2"/>
        <v>3468631.7462372114</v>
      </c>
    </row>
    <row r="5" spans="1:9" ht="15.75" customHeight="1" x14ac:dyDescent="0.2">
      <c r="A5" s="7">
        <f t="shared" si="3"/>
        <v>2024</v>
      </c>
      <c r="B5" s="52">
        <v>587893.07519999996</v>
      </c>
      <c r="C5" s="53">
        <v>1390000</v>
      </c>
      <c r="D5" s="53">
        <v>2648000</v>
      </c>
      <c r="E5" s="53">
        <v>23000</v>
      </c>
      <c r="F5" s="53">
        <v>16600</v>
      </c>
      <c r="G5" s="14">
        <f t="shared" si="0"/>
        <v>4077600</v>
      </c>
      <c r="H5" s="14">
        <f t="shared" si="1"/>
        <v>620301.31413037528</v>
      </c>
      <c r="I5" s="14">
        <f t="shared" si="2"/>
        <v>3457298.6858696248</v>
      </c>
    </row>
    <row r="6" spans="1:9" ht="15.75" customHeight="1" x14ac:dyDescent="0.2">
      <c r="A6" s="7">
        <f t="shared" si="3"/>
        <v>2025</v>
      </c>
      <c r="B6" s="52">
        <v>574916.54399999999</v>
      </c>
      <c r="C6" s="53">
        <v>1427000</v>
      </c>
      <c r="D6" s="53">
        <v>2599000</v>
      </c>
      <c r="E6" s="53">
        <v>24000</v>
      </c>
      <c r="F6" s="53">
        <v>17200</v>
      </c>
      <c r="G6" s="14">
        <f t="shared" si="0"/>
        <v>4067200</v>
      </c>
      <c r="H6" s="14">
        <f t="shared" si="1"/>
        <v>606609.43767227046</v>
      </c>
      <c r="I6" s="14">
        <f t="shared" si="2"/>
        <v>3460590.5623277295</v>
      </c>
    </row>
    <row r="7" spans="1:9" ht="15.75" customHeight="1" x14ac:dyDescent="0.2">
      <c r="A7" s="7">
        <f t="shared" si="3"/>
        <v>2026</v>
      </c>
      <c r="B7" s="52">
        <v>568791.88800000004</v>
      </c>
      <c r="C7" s="53">
        <v>1458000</v>
      </c>
      <c r="D7" s="53">
        <v>2572000</v>
      </c>
      <c r="E7" s="53">
        <v>24000</v>
      </c>
      <c r="F7" s="53">
        <v>18000</v>
      </c>
      <c r="G7" s="14">
        <f t="shared" si="0"/>
        <v>4072000</v>
      </c>
      <c r="H7" s="14">
        <f t="shared" si="1"/>
        <v>600147.15341402497</v>
      </c>
      <c r="I7" s="14">
        <f t="shared" si="2"/>
        <v>3471852.846585975</v>
      </c>
    </row>
    <row r="8" spans="1:9" ht="15.75" customHeight="1" x14ac:dyDescent="0.2">
      <c r="A8" s="7">
        <f t="shared" si="3"/>
        <v>2027</v>
      </c>
      <c r="B8" s="52">
        <v>562281.21600000001</v>
      </c>
      <c r="C8" s="53">
        <v>1483000</v>
      </c>
      <c r="D8" s="53">
        <v>2565000</v>
      </c>
      <c r="E8" s="53">
        <v>24000</v>
      </c>
      <c r="F8" s="53">
        <v>18300</v>
      </c>
      <c r="G8" s="14">
        <f t="shared" si="0"/>
        <v>4090300</v>
      </c>
      <c r="H8" s="14">
        <f t="shared" si="1"/>
        <v>593277.57360804081</v>
      </c>
      <c r="I8" s="14">
        <f t="shared" si="2"/>
        <v>3497022.4263919592</v>
      </c>
    </row>
    <row r="9" spans="1:9" ht="15.75" customHeight="1" x14ac:dyDescent="0.2">
      <c r="A9" s="7">
        <f t="shared" si="3"/>
        <v>2028</v>
      </c>
      <c r="B9" s="52">
        <v>555412.57200000004</v>
      </c>
      <c r="C9" s="53">
        <v>1500000</v>
      </c>
      <c r="D9" s="53">
        <v>2574000</v>
      </c>
      <c r="E9" s="53">
        <v>24000</v>
      </c>
      <c r="F9" s="53">
        <v>19700</v>
      </c>
      <c r="G9" s="14">
        <f t="shared" si="0"/>
        <v>4117700</v>
      </c>
      <c r="H9" s="14">
        <f t="shared" si="1"/>
        <v>586030.28821002133</v>
      </c>
      <c r="I9" s="14">
        <f t="shared" si="2"/>
        <v>3531669.7117899787</v>
      </c>
    </row>
    <row r="10" spans="1:9" ht="15.75" customHeight="1" x14ac:dyDescent="0.2">
      <c r="A10" s="7">
        <f t="shared" si="3"/>
        <v>2029</v>
      </c>
      <c r="B10" s="52">
        <v>548212.79999999993</v>
      </c>
      <c r="C10" s="53">
        <v>1512000</v>
      </c>
      <c r="D10" s="53">
        <v>2597000</v>
      </c>
      <c r="E10" s="53">
        <v>25000</v>
      </c>
      <c r="F10" s="53">
        <v>20100</v>
      </c>
      <c r="G10" s="14">
        <f t="shared" si="0"/>
        <v>4154100</v>
      </c>
      <c r="H10" s="14">
        <f t="shared" si="1"/>
        <v>578433.62102437741</v>
      </c>
      <c r="I10" s="14">
        <f t="shared" si="2"/>
        <v>3575666.3789756224</v>
      </c>
    </row>
    <row r="11" spans="1:9" ht="15.75" customHeight="1" x14ac:dyDescent="0.2">
      <c r="A11" s="7">
        <f t="shared" si="3"/>
        <v>2030</v>
      </c>
      <c r="B11" s="52">
        <v>540707.54399999999</v>
      </c>
      <c r="C11" s="53">
        <v>1520000</v>
      </c>
      <c r="D11" s="53">
        <v>2631000</v>
      </c>
      <c r="E11" s="53">
        <v>25000</v>
      </c>
      <c r="F11" s="53">
        <v>20600</v>
      </c>
      <c r="G11" s="14">
        <f t="shared" si="0"/>
        <v>4196600</v>
      </c>
      <c r="H11" s="14">
        <f t="shared" si="1"/>
        <v>570514.62970422779</v>
      </c>
      <c r="I11" s="14">
        <f t="shared" si="2"/>
        <v>3626085.3702957723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1.875487087757035E-3</v>
      </c>
    </row>
    <row r="4" spans="1:8" ht="15.75" customHeight="1" x14ac:dyDescent="0.2">
      <c r="B4" s="16" t="s">
        <v>69</v>
      </c>
      <c r="C4" s="54">
        <v>0.1140250651794826</v>
      </c>
    </row>
    <row r="5" spans="1:8" ht="15.75" customHeight="1" x14ac:dyDescent="0.2">
      <c r="B5" s="16" t="s">
        <v>70</v>
      </c>
      <c r="C5" s="54">
        <v>5.3142499646473711E-2</v>
      </c>
    </row>
    <row r="6" spans="1:8" ht="15.75" customHeight="1" x14ac:dyDescent="0.2">
      <c r="B6" s="16" t="s">
        <v>71</v>
      </c>
      <c r="C6" s="54">
        <v>0.2238041372878837</v>
      </c>
    </row>
    <row r="7" spans="1:8" ht="15.75" customHeight="1" x14ac:dyDescent="0.2">
      <c r="B7" s="16" t="s">
        <v>72</v>
      </c>
      <c r="C7" s="54">
        <v>0.32378753963664958</v>
      </c>
    </row>
    <row r="8" spans="1:8" ht="15.75" customHeight="1" x14ac:dyDescent="0.2">
      <c r="B8" s="16" t="s">
        <v>73</v>
      </c>
      <c r="C8" s="54">
        <v>2.542965550044388E-3</v>
      </c>
    </row>
    <row r="9" spans="1:8" ht="15.75" customHeight="1" x14ac:dyDescent="0.2">
      <c r="B9" s="16" t="s">
        <v>74</v>
      </c>
      <c r="C9" s="54">
        <v>0.19943495789400559</v>
      </c>
    </row>
    <row r="10" spans="1:8" ht="15.75" customHeight="1" x14ac:dyDescent="0.2">
      <c r="B10" s="16" t="s">
        <v>75</v>
      </c>
      <c r="C10" s="54">
        <v>8.1387347717703409E-2</v>
      </c>
    </row>
    <row r="11" spans="1:8" ht="15.75" customHeight="1" x14ac:dyDescent="0.2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0.1084973361398022</v>
      </c>
      <c r="D14" s="54">
        <v>0.1084973361398022</v>
      </c>
      <c r="E14" s="54">
        <v>0.1084973361398022</v>
      </c>
      <c r="F14" s="54">
        <v>0.1084973361398022</v>
      </c>
    </row>
    <row r="15" spans="1:8" ht="15.75" customHeight="1" x14ac:dyDescent="0.2">
      <c r="B15" s="16" t="s">
        <v>82</v>
      </c>
      <c r="C15" s="54">
        <v>0.18855755863995999</v>
      </c>
      <c r="D15" s="54">
        <v>0.18855755863995999</v>
      </c>
      <c r="E15" s="54">
        <v>0.18855755863995999</v>
      </c>
      <c r="F15" s="54">
        <v>0.18855755863995999</v>
      </c>
    </row>
    <row r="16" spans="1:8" ht="15.75" customHeight="1" x14ac:dyDescent="0.2">
      <c r="B16" s="16" t="s">
        <v>83</v>
      </c>
      <c r="C16" s="54">
        <v>1.285515510821273E-2</v>
      </c>
      <c r="D16" s="54">
        <v>1.285515510821273E-2</v>
      </c>
      <c r="E16" s="54">
        <v>1.285515510821273E-2</v>
      </c>
      <c r="F16" s="54">
        <v>1.285515510821273E-2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4.8573354281979788E-3</v>
      </c>
      <c r="D19" s="54">
        <v>4.8573354281979788E-3</v>
      </c>
      <c r="E19" s="54">
        <v>4.8573354281979788E-3</v>
      </c>
      <c r="F19" s="54">
        <v>4.8573354281979788E-3</v>
      </c>
    </row>
    <row r="20" spans="1:8" ht="15.75" customHeight="1" x14ac:dyDescent="0.2">
      <c r="B20" s="16" t="s">
        <v>87</v>
      </c>
      <c r="C20" s="54">
        <v>3.707704519986204E-2</v>
      </c>
      <c r="D20" s="54">
        <v>3.707704519986204E-2</v>
      </c>
      <c r="E20" s="54">
        <v>3.707704519986204E-2</v>
      </c>
      <c r="F20" s="54">
        <v>3.707704519986204E-2</v>
      </c>
    </row>
    <row r="21" spans="1:8" ht="15.75" customHeight="1" x14ac:dyDescent="0.2">
      <c r="B21" s="16" t="s">
        <v>88</v>
      </c>
      <c r="C21" s="54">
        <v>0.14980349260559109</v>
      </c>
      <c r="D21" s="54">
        <v>0.14980349260559109</v>
      </c>
      <c r="E21" s="54">
        <v>0.14980349260559109</v>
      </c>
      <c r="F21" s="54">
        <v>0.14980349260559109</v>
      </c>
    </row>
    <row r="22" spans="1:8" ht="15.75" customHeight="1" x14ac:dyDescent="0.2">
      <c r="B22" s="16" t="s">
        <v>89</v>
      </c>
      <c r="C22" s="54">
        <v>0.49835207687837402</v>
      </c>
      <c r="D22" s="54">
        <v>0.49835207687837402</v>
      </c>
      <c r="E22" s="54">
        <v>0.49835207687837402</v>
      </c>
      <c r="F22" s="54">
        <v>0.49835207687837402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6.9500000000000006E-2</v>
      </c>
    </row>
    <row r="27" spans="1:8" ht="15.75" customHeight="1" x14ac:dyDescent="0.2">
      <c r="B27" s="16" t="s">
        <v>92</v>
      </c>
      <c r="C27" s="54">
        <v>2.98E-2</v>
      </c>
    </row>
    <row r="28" spans="1:8" ht="15.75" customHeight="1" x14ac:dyDescent="0.2">
      <c r="B28" s="16" t="s">
        <v>93</v>
      </c>
      <c r="C28" s="54">
        <v>7.5499999999999998E-2</v>
      </c>
    </row>
    <row r="29" spans="1:8" ht="15.75" customHeight="1" x14ac:dyDescent="0.2">
      <c r="B29" s="16" t="s">
        <v>94</v>
      </c>
      <c r="C29" s="54">
        <v>0.20330000000000001</v>
      </c>
    </row>
    <row r="30" spans="1:8" ht="15.75" customHeight="1" x14ac:dyDescent="0.2">
      <c r="B30" s="16" t="s">
        <v>95</v>
      </c>
      <c r="C30" s="54">
        <v>4.5699999999999998E-2</v>
      </c>
    </row>
    <row r="31" spans="1:8" ht="15.75" customHeight="1" x14ac:dyDescent="0.2">
      <c r="B31" s="16" t="s">
        <v>96</v>
      </c>
      <c r="C31" s="54">
        <v>1.9599999999999999E-2</v>
      </c>
    </row>
    <row r="32" spans="1:8" ht="15.75" customHeight="1" x14ac:dyDescent="0.2">
      <c r="B32" s="16" t="s">
        <v>97</v>
      </c>
      <c r="C32" s="54">
        <v>8.5299999999999987E-2</v>
      </c>
    </row>
    <row r="33" spans="2:3" ht="15.75" customHeight="1" x14ac:dyDescent="0.2">
      <c r="B33" s="16" t="s">
        <v>98</v>
      </c>
      <c r="C33" s="54">
        <v>0.39240000000000003</v>
      </c>
    </row>
    <row r="34" spans="2:3" ht="15.75" customHeight="1" x14ac:dyDescent="0.2">
      <c r="B34" s="16" t="s">
        <v>99</v>
      </c>
      <c r="C34" s="54">
        <v>7.8899999997764828E-2</v>
      </c>
    </row>
    <row r="35" spans="2:3" ht="15.75" customHeight="1" x14ac:dyDescent="0.2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0.75869822502136197</v>
      </c>
      <c r="D2" s="55">
        <v>0.75869822502136197</v>
      </c>
      <c r="E2" s="55">
        <v>0.76008582115173295</v>
      </c>
      <c r="F2" s="55">
        <v>0.54190742969512895</v>
      </c>
      <c r="G2" s="55">
        <v>0.45605176687240601</v>
      </c>
    </row>
    <row r="3" spans="1:15" ht="15.75" customHeight="1" x14ac:dyDescent="0.2">
      <c r="B3" s="7" t="s">
        <v>103</v>
      </c>
      <c r="C3" s="55">
        <v>0.12536647915840199</v>
      </c>
      <c r="D3" s="55">
        <v>0.12536647915840199</v>
      </c>
      <c r="E3" s="55">
        <v>0.134969636797905</v>
      </c>
      <c r="F3" s="55">
        <v>0.25064885616302501</v>
      </c>
      <c r="G3" s="55">
        <v>0.323963522911072</v>
      </c>
    </row>
    <row r="4" spans="1:15" ht="15.75" customHeight="1" x14ac:dyDescent="0.2">
      <c r="B4" s="7" t="s">
        <v>104</v>
      </c>
      <c r="C4" s="56">
        <v>7.8499346971511799E-2</v>
      </c>
      <c r="D4" s="56">
        <v>7.8499346971511799E-2</v>
      </c>
      <c r="E4" s="56">
        <v>3.6356251686811503E-2</v>
      </c>
      <c r="F4" s="56">
        <v>0.12332756817340899</v>
      </c>
      <c r="G4" s="56">
        <v>0.141903966665268</v>
      </c>
    </row>
    <row r="5" spans="1:15" ht="15.75" customHeight="1" x14ac:dyDescent="0.2">
      <c r="B5" s="7" t="s">
        <v>105</v>
      </c>
      <c r="C5" s="56">
        <v>3.7435941398143803E-2</v>
      </c>
      <c r="D5" s="56">
        <v>3.7435941398143803E-2</v>
      </c>
      <c r="E5" s="56">
        <v>6.85883238911629E-2</v>
      </c>
      <c r="F5" s="56">
        <v>8.4116145968437195E-2</v>
      </c>
      <c r="G5" s="56">
        <v>7.8080773353576702E-2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0.73268491029739391</v>
      </c>
      <c r="D8" s="55">
        <v>0.73268491029739391</v>
      </c>
      <c r="E8" s="55">
        <v>0.83445137739181507</v>
      </c>
      <c r="F8" s="55">
        <v>0.86049199104309093</v>
      </c>
      <c r="G8" s="55">
        <v>0.93371754884719804</v>
      </c>
    </row>
    <row r="9" spans="1:15" ht="15.75" customHeight="1" x14ac:dyDescent="0.2">
      <c r="B9" s="7" t="s">
        <v>108</v>
      </c>
      <c r="C9" s="55">
        <v>0.156740948557854</v>
      </c>
      <c r="D9" s="55">
        <v>0.156740948557854</v>
      </c>
      <c r="E9" s="55">
        <v>8.0599755048751789E-2</v>
      </c>
      <c r="F9" s="55">
        <v>9.1435119509697002E-2</v>
      </c>
      <c r="G9" s="55">
        <v>4.0943942964077003E-2</v>
      </c>
    </row>
    <row r="10" spans="1:15" ht="15.75" customHeight="1" x14ac:dyDescent="0.2">
      <c r="B10" s="7" t="s">
        <v>109</v>
      </c>
      <c r="C10" s="56">
        <v>7.2342671453952803E-2</v>
      </c>
      <c r="D10" s="56">
        <v>7.2342671453952803E-2</v>
      </c>
      <c r="E10" s="56">
        <v>5.4559342563152313E-2</v>
      </c>
      <c r="F10" s="56">
        <v>2.9766490682959602E-2</v>
      </c>
      <c r="G10" s="56">
        <v>1.60976927727461E-2</v>
      </c>
    </row>
    <row r="11" spans="1:15" ht="15.75" customHeight="1" x14ac:dyDescent="0.2">
      <c r="B11" s="7" t="s">
        <v>110</v>
      </c>
      <c r="C11" s="56">
        <v>3.8231499493122101E-2</v>
      </c>
      <c r="D11" s="56">
        <v>3.8231499493122101E-2</v>
      </c>
      <c r="E11" s="56">
        <v>3.0389541760086999E-2</v>
      </c>
      <c r="F11" s="56">
        <v>1.8306389451026899E-2</v>
      </c>
      <c r="G11" s="56">
        <v>9.2408172786235792E-3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0.57191562900000004</v>
      </c>
      <c r="D14" s="57">
        <v>0.54790967291399995</v>
      </c>
      <c r="E14" s="57">
        <v>0.54790967291399995</v>
      </c>
      <c r="F14" s="57">
        <v>0.52659723782500001</v>
      </c>
      <c r="G14" s="57">
        <v>0.52659723782500001</v>
      </c>
      <c r="H14" s="58">
        <v>0.249</v>
      </c>
      <c r="I14" s="58">
        <v>0.249</v>
      </c>
      <c r="J14" s="58">
        <v>0.249</v>
      </c>
      <c r="K14" s="58">
        <v>0.249</v>
      </c>
      <c r="L14" s="58">
        <v>0.46679186589600002</v>
      </c>
      <c r="M14" s="58">
        <v>0.41032157902799998</v>
      </c>
      <c r="N14" s="58">
        <v>0.42683104777899999</v>
      </c>
      <c r="O14" s="58">
        <v>0.37207860329050002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0.28927535354126638</v>
      </c>
      <c r="D15" s="55">
        <f t="shared" si="0"/>
        <v>0.2771331229713202</v>
      </c>
      <c r="E15" s="55">
        <f t="shared" si="0"/>
        <v>0.2771331229713202</v>
      </c>
      <c r="F15" s="55">
        <f t="shared" si="0"/>
        <v>0.26635327733923703</v>
      </c>
      <c r="G15" s="55">
        <f t="shared" si="0"/>
        <v>0.26635327733923703</v>
      </c>
      <c r="H15" s="55">
        <f t="shared" si="0"/>
        <v>0.12594438651330392</v>
      </c>
      <c r="I15" s="55">
        <f t="shared" si="0"/>
        <v>0.12594438651330392</v>
      </c>
      <c r="J15" s="55">
        <f t="shared" si="0"/>
        <v>0.12594438651330392</v>
      </c>
      <c r="K15" s="55">
        <f t="shared" si="0"/>
        <v>0.12594438651330392</v>
      </c>
      <c r="L15" s="55">
        <f t="shared" si="0"/>
        <v>0.23610367542037008</v>
      </c>
      <c r="M15" s="55">
        <f t="shared" si="0"/>
        <v>0.20754096202350042</v>
      </c>
      <c r="N15" s="55">
        <f t="shared" si="0"/>
        <v>0.21589146368416412</v>
      </c>
      <c r="O15" s="55">
        <f t="shared" si="0"/>
        <v>0.1881976362495944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0.54416471719741799</v>
      </c>
      <c r="D2" s="56">
        <v>0.2381819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0.40855479240417503</v>
      </c>
      <c r="D3" s="56">
        <v>0.49394759999999999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2.39869970828295E-2</v>
      </c>
      <c r="D4" s="56">
        <v>0.23271030000000001</v>
      </c>
      <c r="E4" s="56">
        <v>0.89895576238632202</v>
      </c>
      <c r="F4" s="56">
        <v>0.57276380062103305</v>
      </c>
      <c r="G4" s="56">
        <v>0</v>
      </c>
    </row>
    <row r="5" spans="1:7" x14ac:dyDescent="0.2">
      <c r="B5" s="98" t="s">
        <v>122</v>
      </c>
      <c r="C5" s="55">
        <v>2.32934933155775E-2</v>
      </c>
      <c r="D5" s="55">
        <v>3.5160200000000003E-2</v>
      </c>
      <c r="E5" s="55">
        <v>0.10104423761367801</v>
      </c>
      <c r="F5" s="55">
        <v>0.42723619937896701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2022-02-01T08:56:42Z</dcterms:modified>
</cp:coreProperties>
</file>