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5CA70409-F388-48FC-9410-C3DCF8DA74AE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G2" i="2"/>
  <c r="A2" i="2"/>
  <c r="A32" i="2" s="1"/>
  <c r="C33" i="1"/>
  <c r="C20" i="1"/>
  <c r="A26" i="2" l="1"/>
  <c r="A15" i="2"/>
  <c r="A25" i="2"/>
  <c r="A38" i="2"/>
  <c r="A27" i="2"/>
  <c r="I2" i="2"/>
  <c r="A18" i="2"/>
  <c r="A30" i="2"/>
  <c r="A16" i="2"/>
  <c r="A19" i="2"/>
  <c r="A31" i="2"/>
  <c r="A39" i="2"/>
  <c r="A17" i="2"/>
  <c r="A33" i="2"/>
  <c r="A3" i="2"/>
  <c r="A22" i="2"/>
  <c r="A23" i="2"/>
  <c r="A34" i="2"/>
  <c r="A14" i="2"/>
  <c r="A24" i="2"/>
  <c r="A35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<sst xmlns="http://schemas.openxmlformats.org/spreadsheetml/2006/main" count="2092" uniqueCount="341">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</sst>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5763696</v>
      </c>
    </row>
    <row r="8" spans="1:3" ht="15" customHeight="1" x14ac:dyDescent="0.2">
      <c r="B8" s="7" t="s">
        <v>8</v>
      </c>
      <c r="C8" s="46">
        <v>0.55500000000000005</v>
      </c>
    </row>
    <row r="9" spans="1:3" ht="15" customHeight="1" x14ac:dyDescent="0.2">
      <c r="B9" s="7" t="s">
        <v>9</v>
      </c>
      <c r="C9" s="47">
        <v>0.15</v>
      </c>
    </row>
    <row r="10" spans="1:3" ht="15" customHeight="1" x14ac:dyDescent="0.2">
      <c r="B10" s="7" t="s">
        <v>10</v>
      </c>
      <c r="C10" s="47">
        <v>0.84276802062988299</v>
      </c>
    </row>
    <row r="11" spans="1:3" ht="15" customHeight="1" x14ac:dyDescent="0.2">
      <c r="B11" s="7" t="s">
        <v>11</v>
      </c>
      <c r="C11" s="46">
        <v>0.755</v>
      </c>
    </row>
    <row r="12" spans="1:3" ht="15" customHeight="1" x14ac:dyDescent="0.2">
      <c r="B12" s="7" t="s">
        <v>12</v>
      </c>
      <c r="C12" s="46">
        <v>0.87599999999999989</v>
      </c>
    </row>
    <row r="13" spans="1:3" ht="15" customHeight="1" x14ac:dyDescent="0.2">
      <c r="B13" s="7" t="s">
        <v>13</v>
      </c>
      <c r="C13" s="46">
        <v>0.221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9.8900000000000002E-2</v>
      </c>
    </row>
    <row r="24" spans="1:3" ht="15" customHeight="1" x14ac:dyDescent="0.2">
      <c r="B24" s="12" t="s">
        <v>22</v>
      </c>
      <c r="C24" s="47">
        <v>0.53500000000000003</v>
      </c>
    </row>
    <row r="25" spans="1:3" ht="15" customHeight="1" x14ac:dyDescent="0.2">
      <c r="B25" s="12" t="s">
        <v>23</v>
      </c>
      <c r="C25" s="47">
        <v>0.3115</v>
      </c>
    </row>
    <row r="26" spans="1:3" ht="15" customHeight="1" x14ac:dyDescent="0.2">
      <c r="B26" s="12" t="s">
        <v>24</v>
      </c>
      <c r="C26" s="47">
        <v>5.4600000000000003E-2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0.33300000000000002</v>
      </c>
    </row>
    <row r="30" spans="1:3" ht="14.25" customHeight="1" x14ac:dyDescent="0.2">
      <c r="B30" s="22" t="s">
        <v>27</v>
      </c>
      <c r="C30" s="49">
        <v>3.7000000000000012E-2</v>
      </c>
    </row>
    <row r="31" spans="1:3" ht="14.25" customHeight="1" x14ac:dyDescent="0.2">
      <c r="B31" s="22" t="s">
        <v>28</v>
      </c>
      <c r="C31" s="49">
        <v>6.7000000000000004E-2</v>
      </c>
    </row>
    <row r="32" spans="1:3" ht="14.25" customHeight="1" x14ac:dyDescent="0.2">
      <c r="B32" s="22" t="s">
        <v>29</v>
      </c>
      <c r="C32" s="49">
        <v>0.56299999999999994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11.4528710574727</v>
      </c>
    </row>
    <row r="38" spans="1:5" ht="15" customHeight="1" x14ac:dyDescent="0.2">
      <c r="B38" s="28" t="s">
        <v>34</v>
      </c>
      <c r="C38" s="117">
        <v>27.5164818893263</v>
      </c>
      <c r="D38" s="9"/>
      <c r="E38" s="10"/>
    </row>
    <row r="39" spans="1:5" ht="15" customHeight="1" x14ac:dyDescent="0.2">
      <c r="B39" s="28" t="s">
        <v>35</v>
      </c>
      <c r="C39" s="117">
        <v>34.457771601452201</v>
      </c>
      <c r="D39" s="9"/>
      <c r="E39" s="9"/>
    </row>
    <row r="40" spans="1:5" ht="15" customHeight="1" x14ac:dyDescent="0.2">
      <c r="B40" s="28" t="s">
        <v>36</v>
      </c>
      <c r="C40" s="117">
        <v>119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16.378899619999999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1.28585E-2</v>
      </c>
      <c r="D45" s="9"/>
    </row>
    <row r="46" spans="1:5" ht="15.75" customHeight="1" x14ac:dyDescent="0.2">
      <c r="B46" s="28" t="s">
        <v>41</v>
      </c>
      <c r="C46" s="47">
        <v>6.7168789999999992E-2</v>
      </c>
      <c r="D46" s="9"/>
    </row>
    <row r="47" spans="1:5" ht="15.75" customHeight="1" x14ac:dyDescent="0.2">
      <c r="B47" s="28" t="s">
        <v>42</v>
      </c>
      <c r="C47" s="47">
        <v>0.21762380000000001</v>
      </c>
      <c r="D47" s="9"/>
      <c r="E47" s="10"/>
    </row>
    <row r="48" spans="1:5" ht="15" customHeight="1" x14ac:dyDescent="0.2">
      <c r="B48" s="28" t="s">
        <v>43</v>
      </c>
      <c r="C48" s="48">
        <v>0.70234890999999999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0.47377175444833708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14.205164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0.18414137988736001</v>
      </c>
      <c r="C2" s="115">
        <v>0.95</v>
      </c>
      <c r="D2" s="116">
        <v>65.240473432681014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40.041757421157321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527.45460078861561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3.456877580324591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13.174056864953229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13.174056864953229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13.174056864953229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13.174056864953229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13.174056864953229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13.174056864953229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0.8808226648485783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0.45208722222222197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0.39905479999999999</v>
      </c>
      <c r="C18" s="115">
        <v>0.95</v>
      </c>
      <c r="D18" s="116">
        <v>12.125692061066291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0.39905479999999999</v>
      </c>
      <c r="C19" s="115">
        <v>0.95</v>
      </c>
      <c r="D19" s="116">
        <v>12.125692061066291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0.95944239999999992</v>
      </c>
      <c r="C21" s="115">
        <v>0.95</v>
      </c>
      <c r="D21" s="116">
        <v>42.928727714054823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22.81909077660552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4.3805110504495071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0.71797003271224002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0.50549569999999999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18.736558774124251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0.36756499999999998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0.49399999999999999</v>
      </c>
      <c r="C29" s="115">
        <v>0.95</v>
      </c>
      <c r="D29" s="116">
        <v>130.1061963456628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0.45612429612360672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1.907908978834626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0.15718509999999999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0.89958218111007004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0.43992573592854101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0.79566689708810245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0.75747098402296298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7.4341165646910762E-2</v>
      </c>
      <c r="C3" s="18">
        <f>frac_mam_1_5months * 2.6</f>
        <v>7.4341165646910762E-2</v>
      </c>
      <c r="D3" s="18">
        <f>frac_mam_6_11months * 2.6</f>
        <v>1.219952534884226E-2</v>
      </c>
      <c r="E3" s="18">
        <f>frac_mam_12_23months * 2.6</f>
        <v>4.0842667967080984E-2</v>
      </c>
      <c r="F3" s="18">
        <f>frac_mam_24_59months * 2.6</f>
        <v>5.9417441859841255E-2</v>
      </c>
    </row>
    <row r="4" spans="1:6" ht="15.75" customHeight="1" x14ac:dyDescent="0.2">
      <c r="A4" s="4" t="s">
        <v>205</v>
      </c>
      <c r="B4" s="18">
        <f>frac_sam_1month * 2.6</f>
        <v>1.7837934941053502E-2</v>
      </c>
      <c r="C4" s="18">
        <f>frac_sam_1_5months * 2.6</f>
        <v>1.7837934941053502E-2</v>
      </c>
      <c r="D4" s="18">
        <f>frac_sam_6_11months * 2.6</f>
        <v>4.3339703977107985E-2</v>
      </c>
      <c r="E4" s="18">
        <f>frac_sam_12_23months * 2.6</f>
        <v>2.0938805118203181E-2</v>
      </c>
      <c r="F4" s="18">
        <f>frac_sam_24_59months * 2.6</f>
        <v>6.6723772324622397E-3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0.55500000000000005</v>
      </c>
      <c r="E2" s="65">
        <f>food_insecure</f>
        <v>0.55500000000000005</v>
      </c>
      <c r="F2" s="65">
        <f>food_insecure</f>
        <v>0.55500000000000005</v>
      </c>
      <c r="G2" s="65">
        <f>food_insecure</f>
        <v>0.55500000000000005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0.55500000000000005</v>
      </c>
      <c r="F5" s="65">
        <f>food_insecure</f>
        <v>0.55500000000000005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0.55500000000000005</v>
      </c>
      <c r="F8" s="65">
        <f>food_insecure</f>
        <v>0.55500000000000005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0.55500000000000005</v>
      </c>
      <c r="F9" s="65">
        <f>food_insecure</f>
        <v>0.55500000000000005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0.87599999999999989</v>
      </c>
      <c r="E10" s="65">
        <f>IF(ISBLANK(comm_deliv), frac_children_health_facility,1)</f>
        <v>0.87599999999999989</v>
      </c>
      <c r="F10" s="65">
        <f>IF(ISBLANK(comm_deliv), frac_children_health_facility,1)</f>
        <v>0.87599999999999989</v>
      </c>
      <c r="G10" s="65">
        <f>IF(ISBLANK(comm_deliv), frac_children_health_facility,1)</f>
        <v>0.87599999999999989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0.55500000000000005</v>
      </c>
      <c r="I15" s="65">
        <f>food_insecure</f>
        <v>0.55500000000000005</v>
      </c>
      <c r="J15" s="65">
        <f>food_insecure</f>
        <v>0.55500000000000005</v>
      </c>
      <c r="K15" s="65">
        <f>food_insecure</f>
        <v>0.55500000000000005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0.755</v>
      </c>
      <c r="I18" s="65">
        <f>frac_PW_health_facility</f>
        <v>0.755</v>
      </c>
      <c r="J18" s="65">
        <f>frac_PW_health_facility</f>
        <v>0.755</v>
      </c>
      <c r="K18" s="65">
        <f>frac_PW_health_facility</f>
        <v>0.755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0.15</v>
      </c>
      <c r="I19" s="65">
        <f>frac_malaria_risk</f>
        <v>0.15</v>
      </c>
      <c r="J19" s="65">
        <f>frac_malaria_risk</f>
        <v>0.15</v>
      </c>
      <c r="K19" s="65">
        <f>frac_malaria_risk</f>
        <v>0.15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0.221</v>
      </c>
      <c r="M24" s="65">
        <f>famplan_unmet_need</f>
        <v>0.221</v>
      </c>
      <c r="N24" s="65">
        <f>famplan_unmet_need</f>
        <v>0.221</v>
      </c>
      <c r="O24" s="65">
        <f>famplan_unmet_need</f>
        <v>0.221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9.5369057086944473E-2</v>
      </c>
      <c r="M25" s="65">
        <f>(1-food_insecure)*(0.49)+food_insecure*(0.7)</f>
        <v>0.60654999999999992</v>
      </c>
      <c r="N25" s="65">
        <f>(1-food_insecure)*(0.49)+food_insecure*(0.7)</f>
        <v>0.60654999999999992</v>
      </c>
      <c r="O25" s="65">
        <f>(1-food_insecure)*(0.49)+food_insecure*(0.7)</f>
        <v>0.60654999999999992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4.0872453037261919E-2</v>
      </c>
      <c r="M26" s="65">
        <f>(1-food_insecure)*(0.21)+food_insecure*(0.3)</f>
        <v>0.25995000000000001</v>
      </c>
      <c r="N26" s="65">
        <f>(1-food_insecure)*(0.21)+food_insecure*(0.3)</f>
        <v>0.25995000000000001</v>
      </c>
      <c r="O26" s="65">
        <f>(1-food_insecure)*(0.21)+food_insecure*(0.3)</f>
        <v>0.25995000000000001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2.0990469245910619E-2</v>
      </c>
      <c r="M27" s="65">
        <f>(1-food_insecure)*(0.3)</f>
        <v>0.13349999999999998</v>
      </c>
      <c r="N27" s="65">
        <f>(1-food_insecure)*(0.3)</f>
        <v>0.13349999999999998</v>
      </c>
      <c r="O27" s="65">
        <f>(1-food_insecure)*(0.3)</f>
        <v>0.13349999999999998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0.84276802062988299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0.15</v>
      </c>
      <c r="D34" s="65">
        <f t="shared" si="3"/>
        <v>0.15</v>
      </c>
      <c r="E34" s="65">
        <f t="shared" si="3"/>
        <v>0.15</v>
      </c>
      <c r="F34" s="65">
        <f t="shared" si="3"/>
        <v>0.15</v>
      </c>
      <c r="G34" s="65">
        <f t="shared" si="3"/>
        <v>0.15</v>
      </c>
      <c r="H34" s="65">
        <f t="shared" si="3"/>
        <v>0.15</v>
      </c>
      <c r="I34" s="65">
        <f t="shared" si="3"/>
        <v>0.15</v>
      </c>
      <c r="J34" s="65">
        <f t="shared" si="3"/>
        <v>0.15</v>
      </c>
      <c r="K34" s="65">
        <f t="shared" si="3"/>
        <v>0.15</v>
      </c>
      <c r="L34" s="65">
        <f t="shared" si="3"/>
        <v>0.15</v>
      </c>
      <c r="M34" s="65">
        <f t="shared" si="3"/>
        <v>0.15</v>
      </c>
      <c r="N34" s="65">
        <f t="shared" si="3"/>
        <v>0.15</v>
      </c>
      <c r="O34" s="65">
        <f t="shared" si="3"/>
        <v>0.15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1152638.3828</v>
      </c>
      <c r="C2" s="53">
        <v>2586000</v>
      </c>
      <c r="D2" s="53">
        <v>5093000</v>
      </c>
      <c r="E2" s="53">
        <v>846000</v>
      </c>
      <c r="F2" s="53">
        <v>568000</v>
      </c>
      <c r="G2" s="14">
        <f t="shared" ref="G2:G11" si="0">C2+D2+E2+F2</f>
        <v>9093000</v>
      </c>
      <c r="H2" s="14">
        <f t="shared" ref="H2:H11" si="1">(B2 + stillbirth*B2/(1000-stillbirth))/(1-abortion)</f>
        <v>1228335.1116656002</v>
      </c>
      <c r="I2" s="14">
        <f t="shared" ref="I2:I11" si="2">G2-H2</f>
        <v>7864664.8883344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1147759.4776000001</v>
      </c>
      <c r="C3" s="53">
        <v>2600000</v>
      </c>
      <c r="D3" s="53">
        <v>5091000</v>
      </c>
      <c r="E3" s="53">
        <v>878000</v>
      </c>
      <c r="F3" s="53">
        <v>583000</v>
      </c>
      <c r="G3" s="14">
        <f t="shared" si="0"/>
        <v>9152000</v>
      </c>
      <c r="H3" s="14">
        <f t="shared" si="1"/>
        <v>1223135.7962054557</v>
      </c>
      <c r="I3" s="14">
        <f t="shared" si="2"/>
        <v>7928864.2037945446</v>
      </c>
    </row>
    <row r="4" spans="1:9" ht="15.75" customHeight="1" x14ac:dyDescent="0.2">
      <c r="A4" s="7">
        <f t="shared" si="3"/>
        <v>2023</v>
      </c>
      <c r="B4" s="52">
        <v>1142238.5393999999</v>
      </c>
      <c r="C4" s="53">
        <v>2617000</v>
      </c>
      <c r="D4" s="53">
        <v>5091000</v>
      </c>
      <c r="E4" s="53">
        <v>910000</v>
      </c>
      <c r="F4" s="53">
        <v>600000</v>
      </c>
      <c r="G4" s="14">
        <f t="shared" si="0"/>
        <v>9218000</v>
      </c>
      <c r="H4" s="14">
        <f t="shared" si="1"/>
        <v>1217252.283785956</v>
      </c>
      <c r="I4" s="14">
        <f t="shared" si="2"/>
        <v>8000747.716214044</v>
      </c>
    </row>
    <row r="5" spans="1:9" ht="15.75" customHeight="1" x14ac:dyDescent="0.2">
      <c r="A5" s="7">
        <f t="shared" si="3"/>
        <v>2024</v>
      </c>
      <c r="B5" s="52">
        <v>1136051.2818</v>
      </c>
      <c r="C5" s="53">
        <v>2637000</v>
      </c>
      <c r="D5" s="53">
        <v>5095000</v>
      </c>
      <c r="E5" s="53">
        <v>944000</v>
      </c>
      <c r="F5" s="53">
        <v>619000</v>
      </c>
      <c r="G5" s="14">
        <f t="shared" si="0"/>
        <v>9295000</v>
      </c>
      <c r="H5" s="14">
        <f t="shared" si="1"/>
        <v>1210658.6930567131</v>
      </c>
      <c r="I5" s="14">
        <f t="shared" si="2"/>
        <v>8084341.3069432871</v>
      </c>
    </row>
    <row r="6" spans="1:9" ht="15.75" customHeight="1" x14ac:dyDescent="0.2">
      <c r="A6" s="7">
        <f t="shared" si="3"/>
        <v>2025</v>
      </c>
      <c r="B6" s="52">
        <v>1129212.25</v>
      </c>
      <c r="C6" s="53">
        <v>2660000</v>
      </c>
      <c r="D6" s="53">
        <v>5102000</v>
      </c>
      <c r="E6" s="53">
        <v>978000</v>
      </c>
      <c r="F6" s="53">
        <v>639000</v>
      </c>
      <c r="G6" s="14">
        <f t="shared" si="0"/>
        <v>9379000</v>
      </c>
      <c r="H6" s="14">
        <f t="shared" si="1"/>
        <v>1203370.524438442</v>
      </c>
      <c r="I6" s="14">
        <f t="shared" si="2"/>
        <v>8175629.4755615583</v>
      </c>
    </row>
    <row r="7" spans="1:9" ht="15.75" customHeight="1" x14ac:dyDescent="0.2">
      <c r="A7" s="7">
        <f t="shared" si="3"/>
        <v>2026</v>
      </c>
      <c r="B7" s="52">
        <v>1124953.4556</v>
      </c>
      <c r="C7" s="53">
        <v>2686000</v>
      </c>
      <c r="D7" s="53">
        <v>5111000</v>
      </c>
      <c r="E7" s="53">
        <v>1011000</v>
      </c>
      <c r="F7" s="53">
        <v>660000</v>
      </c>
      <c r="G7" s="14">
        <f t="shared" si="0"/>
        <v>9468000</v>
      </c>
      <c r="H7" s="14">
        <f t="shared" si="1"/>
        <v>1198832.0440503631</v>
      </c>
      <c r="I7" s="14">
        <f t="shared" si="2"/>
        <v>8269167.9559496371</v>
      </c>
    </row>
    <row r="8" spans="1:9" ht="15.75" customHeight="1" x14ac:dyDescent="0.2">
      <c r="A8" s="7">
        <f t="shared" si="3"/>
        <v>2027</v>
      </c>
      <c r="B8" s="52">
        <v>1120128.4277999999</v>
      </c>
      <c r="C8" s="53">
        <v>2716000</v>
      </c>
      <c r="D8" s="53">
        <v>5123000</v>
      </c>
      <c r="E8" s="53">
        <v>1044000</v>
      </c>
      <c r="F8" s="53">
        <v>683000</v>
      </c>
      <c r="G8" s="14">
        <f t="shared" si="0"/>
        <v>9566000</v>
      </c>
      <c r="H8" s="14">
        <f t="shared" si="1"/>
        <v>1193690.144257728</v>
      </c>
      <c r="I8" s="14">
        <f t="shared" si="2"/>
        <v>8372309.855742272</v>
      </c>
    </row>
    <row r="9" spans="1:9" ht="15.75" customHeight="1" x14ac:dyDescent="0.2">
      <c r="A9" s="7">
        <f t="shared" si="3"/>
        <v>2028</v>
      </c>
      <c r="B9" s="52">
        <v>1114801.8027999999</v>
      </c>
      <c r="C9" s="53">
        <v>2747000</v>
      </c>
      <c r="D9" s="53">
        <v>5140000</v>
      </c>
      <c r="E9" s="53">
        <v>1077000</v>
      </c>
      <c r="F9" s="53">
        <v>707000</v>
      </c>
      <c r="G9" s="14">
        <f t="shared" si="0"/>
        <v>9671000</v>
      </c>
      <c r="H9" s="14">
        <f t="shared" si="1"/>
        <v>1188013.7060861292</v>
      </c>
      <c r="I9" s="14">
        <f t="shared" si="2"/>
        <v>8482986.293913871</v>
      </c>
    </row>
    <row r="10" spans="1:9" ht="15.75" customHeight="1" x14ac:dyDescent="0.2">
      <c r="A10" s="7">
        <f t="shared" si="3"/>
        <v>2029</v>
      </c>
      <c r="B10" s="52">
        <v>1109018.0730000001</v>
      </c>
      <c r="C10" s="53">
        <v>2772000</v>
      </c>
      <c r="D10" s="53">
        <v>5164000</v>
      </c>
      <c r="E10" s="53">
        <v>1110000</v>
      </c>
      <c r="F10" s="53">
        <v>734000</v>
      </c>
      <c r="G10" s="14">
        <f t="shared" si="0"/>
        <v>9780000</v>
      </c>
      <c r="H10" s="14">
        <f t="shared" si="1"/>
        <v>1181850.1438659742</v>
      </c>
      <c r="I10" s="14">
        <f t="shared" si="2"/>
        <v>8598149.8561340254</v>
      </c>
    </row>
    <row r="11" spans="1:9" ht="15.75" customHeight="1" x14ac:dyDescent="0.2">
      <c r="A11" s="7">
        <f t="shared" si="3"/>
        <v>2030</v>
      </c>
      <c r="B11" s="52">
        <v>1102819.862</v>
      </c>
      <c r="C11" s="53">
        <v>2789000</v>
      </c>
      <c r="D11" s="53">
        <v>5194000</v>
      </c>
      <c r="E11" s="53">
        <v>1143000</v>
      </c>
      <c r="F11" s="53">
        <v>762000</v>
      </c>
      <c r="G11" s="14">
        <f t="shared" si="0"/>
        <v>9888000</v>
      </c>
      <c r="H11" s="14">
        <f t="shared" si="1"/>
        <v>1175244.8803987647</v>
      </c>
      <c r="I11" s="14">
        <f t="shared" si="2"/>
        <v>8712755.1196012348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0.14075710599709071</v>
      </c>
    </row>
    <row r="5" spans="1:8" ht="15.75" customHeight="1" x14ac:dyDescent="0.2">
      <c r="B5" s="16" t="s">
        <v>70</v>
      </c>
      <c r="C5" s="54">
        <v>5.2716678745143943E-2</v>
      </c>
    </row>
    <row r="6" spans="1:8" ht="15.75" customHeight="1" x14ac:dyDescent="0.2">
      <c r="B6" s="16" t="s">
        <v>71</v>
      </c>
      <c r="C6" s="54">
        <v>0.20186068047371131</v>
      </c>
    </row>
    <row r="7" spans="1:8" ht="15.75" customHeight="1" x14ac:dyDescent="0.2">
      <c r="B7" s="16" t="s">
        <v>72</v>
      </c>
      <c r="C7" s="54">
        <v>0.35771751950634961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0.1004316405325008</v>
      </c>
    </row>
    <row r="10" spans="1:8" ht="15.75" customHeight="1" x14ac:dyDescent="0.2">
      <c r="B10" s="16" t="s">
        <v>75</v>
      </c>
      <c r="C10" s="54">
        <v>0.14651637474520379</v>
      </c>
    </row>
    <row r="11" spans="1:8" ht="15.75" customHeight="1" x14ac:dyDescent="0.2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7.3577327340360738E-2</v>
      </c>
      <c r="D14" s="54">
        <v>7.3577327340360738E-2</v>
      </c>
      <c r="E14" s="54">
        <v>7.3577327340360738E-2</v>
      </c>
      <c r="F14" s="54">
        <v>7.3577327340360738E-2</v>
      </c>
    </row>
    <row r="15" spans="1:8" ht="15.75" customHeight="1" x14ac:dyDescent="0.2">
      <c r="B15" s="16" t="s">
        <v>82</v>
      </c>
      <c r="C15" s="54">
        <v>0.13225559045026949</v>
      </c>
      <c r="D15" s="54">
        <v>0.13225559045026949</v>
      </c>
      <c r="E15" s="54">
        <v>0.13225559045026949</v>
      </c>
      <c r="F15" s="54">
        <v>0.13225559045026949</v>
      </c>
    </row>
    <row r="16" spans="1:8" ht="15.75" customHeight="1" x14ac:dyDescent="0.2">
      <c r="B16" s="16" t="s">
        <v>83</v>
      </c>
      <c r="C16" s="54">
        <v>1.06809175920646E-2</v>
      </c>
      <c r="D16" s="54">
        <v>1.06809175920646E-2</v>
      </c>
      <c r="E16" s="54">
        <v>1.06809175920646E-2</v>
      </c>
      <c r="F16" s="54">
        <v>1.06809175920646E-2</v>
      </c>
    </row>
    <row r="17" spans="1:8" ht="15.75" customHeight="1" x14ac:dyDescent="0.2">
      <c r="B17" s="16" t="s">
        <v>84</v>
      </c>
      <c r="C17" s="54">
        <v>8.5737234032186947E-3</v>
      </c>
      <c r="D17" s="54">
        <v>8.5737234032186947E-3</v>
      </c>
      <c r="E17" s="54">
        <v>8.5737234032186947E-3</v>
      </c>
      <c r="F17" s="54">
        <v>8.5737234032186947E-3</v>
      </c>
    </row>
    <row r="18" spans="1:8" ht="15.75" customHeight="1" x14ac:dyDescent="0.2">
      <c r="B18" s="16" t="s">
        <v>85</v>
      </c>
      <c r="C18" s="54">
        <v>1.3269662198541099E-3</v>
      </c>
      <c r="D18" s="54">
        <v>1.3269662198541099E-3</v>
      </c>
      <c r="E18" s="54">
        <v>1.3269662198541099E-3</v>
      </c>
      <c r="F18" s="54">
        <v>1.3269662198541099E-3</v>
      </c>
    </row>
    <row r="19" spans="1:8" ht="15.75" customHeight="1" x14ac:dyDescent="0.2">
      <c r="B19" s="16" t="s">
        <v>86</v>
      </c>
      <c r="C19" s="54">
        <v>4.3791703544782913E-3</v>
      </c>
      <c r="D19" s="54">
        <v>4.3791703544782913E-3</v>
      </c>
      <c r="E19" s="54">
        <v>4.3791703544782913E-3</v>
      </c>
      <c r="F19" s="54">
        <v>4.3791703544782913E-3</v>
      </c>
    </row>
    <row r="20" spans="1:8" ht="15.75" customHeight="1" x14ac:dyDescent="0.2">
      <c r="B20" s="16" t="s">
        <v>87</v>
      </c>
      <c r="C20" s="54">
        <v>0.45121921845126672</v>
      </c>
      <c r="D20" s="54">
        <v>0.45121921845126672</v>
      </c>
      <c r="E20" s="54">
        <v>0.45121921845126672</v>
      </c>
      <c r="F20" s="54">
        <v>0.45121921845126672</v>
      </c>
    </row>
    <row r="21" spans="1:8" ht="15.75" customHeight="1" x14ac:dyDescent="0.2">
      <c r="B21" s="16" t="s">
        <v>88</v>
      </c>
      <c r="C21" s="54">
        <v>7.0890608454721782E-2</v>
      </c>
      <c r="D21" s="54">
        <v>7.0890608454721782E-2</v>
      </c>
      <c r="E21" s="54">
        <v>7.0890608454721782E-2</v>
      </c>
      <c r="F21" s="54">
        <v>7.0890608454721782E-2</v>
      </c>
    </row>
    <row r="22" spans="1:8" ht="15.75" customHeight="1" x14ac:dyDescent="0.2">
      <c r="B22" s="16" t="s">
        <v>89</v>
      </c>
      <c r="C22" s="54">
        <v>0.2470964777337657</v>
      </c>
      <c r="D22" s="54">
        <v>0.2470964777337657</v>
      </c>
      <c r="E22" s="54">
        <v>0.2470964777337657</v>
      </c>
      <c r="F22" s="54">
        <v>0.2470964777337657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3.39E-2</v>
      </c>
    </row>
    <row r="27" spans="1:8" ht="15.75" customHeight="1" x14ac:dyDescent="0.2">
      <c r="B27" s="16" t="s">
        <v>92</v>
      </c>
      <c r="C27" s="54">
        <v>5.9999999999999995E-4</v>
      </c>
    </row>
    <row r="28" spans="1:8" ht="15.75" customHeight="1" x14ac:dyDescent="0.2">
      <c r="B28" s="16" t="s">
        <v>93</v>
      </c>
      <c r="C28" s="54">
        <v>0.10630000000000001</v>
      </c>
    </row>
    <row r="29" spans="1:8" ht="15.75" customHeight="1" x14ac:dyDescent="0.2">
      <c r="B29" s="16" t="s">
        <v>94</v>
      </c>
      <c r="C29" s="54">
        <v>0.1467</v>
      </c>
    </row>
    <row r="30" spans="1:8" ht="15.75" customHeight="1" x14ac:dyDescent="0.2">
      <c r="B30" s="16" t="s">
        <v>95</v>
      </c>
      <c r="C30" s="54">
        <v>8.2100000000000006E-2</v>
      </c>
    </row>
    <row r="31" spans="1:8" ht="15.75" customHeight="1" x14ac:dyDescent="0.2">
      <c r="B31" s="16" t="s">
        <v>96</v>
      </c>
      <c r="C31" s="54">
        <v>5.7500000000000002E-2</v>
      </c>
    </row>
    <row r="32" spans="1:8" ht="15.75" customHeight="1" x14ac:dyDescent="0.2">
      <c r="B32" s="16" t="s">
        <v>97</v>
      </c>
      <c r="C32" s="54">
        <v>2.07E-2</v>
      </c>
    </row>
    <row r="33" spans="2:3" ht="15.75" customHeight="1" x14ac:dyDescent="0.2">
      <c r="B33" s="16" t="s">
        <v>98</v>
      </c>
      <c r="C33" s="54">
        <v>6.9699999999999998E-2</v>
      </c>
    </row>
    <row r="34" spans="2:3" ht="15.75" customHeight="1" x14ac:dyDescent="0.2">
      <c r="B34" s="16" t="s">
        <v>99</v>
      </c>
      <c r="C34" s="54">
        <v>0.48249999999999998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0.51635593175888095</v>
      </c>
      <c r="D2" s="55">
        <v>0.51635593175888095</v>
      </c>
      <c r="E2" s="55">
        <v>0.57422477006912198</v>
      </c>
      <c r="F2" s="55">
        <v>0.422078877687454</v>
      </c>
      <c r="G2" s="55">
        <v>0.42759531736373901</v>
      </c>
    </row>
    <row r="3" spans="1:15" ht="15.75" customHeight="1" x14ac:dyDescent="0.2">
      <c r="B3" s="7" t="s">
        <v>103</v>
      </c>
      <c r="C3" s="55">
        <v>0.16352127492427801</v>
      </c>
      <c r="D3" s="55">
        <v>0.16352127492427801</v>
      </c>
      <c r="E3" s="55">
        <v>0.25418800115585299</v>
      </c>
      <c r="F3" s="55">
        <v>0.22969214618205999</v>
      </c>
      <c r="G3" s="55">
        <v>0.335368663072586</v>
      </c>
    </row>
    <row r="4" spans="1:15" ht="15.75" customHeight="1" x14ac:dyDescent="0.2">
      <c r="B4" s="7" t="s">
        <v>104</v>
      </c>
      <c r="C4" s="56">
        <v>0.13394634425640101</v>
      </c>
      <c r="D4" s="56">
        <v>0.13394634425640101</v>
      </c>
      <c r="E4" s="56">
        <v>0.123135916888714</v>
      </c>
      <c r="F4" s="56">
        <v>0.183827564120293</v>
      </c>
      <c r="G4" s="56">
        <v>0.16438950598239899</v>
      </c>
    </row>
    <row r="5" spans="1:15" ht="15.75" customHeight="1" x14ac:dyDescent="0.2">
      <c r="B5" s="7" t="s">
        <v>105</v>
      </c>
      <c r="C5" s="56">
        <v>0.18617644906044001</v>
      </c>
      <c r="D5" s="56">
        <v>0.18617644906044001</v>
      </c>
      <c r="E5" s="56">
        <v>4.8451304435730001E-2</v>
      </c>
      <c r="F5" s="56">
        <v>0.16440141201019301</v>
      </c>
      <c r="G5" s="56">
        <v>7.2646498680114704E-2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0.88786774873733509</v>
      </c>
      <c r="D8" s="55">
        <v>0.88786774873733509</v>
      </c>
      <c r="E8" s="55">
        <v>0.89769589900970503</v>
      </c>
      <c r="F8" s="55">
        <v>0.92228746414184604</v>
      </c>
      <c r="G8" s="55">
        <v>0.92716306447982799</v>
      </c>
    </row>
    <row r="9" spans="1:15" ht="15.75" customHeight="1" x14ac:dyDescent="0.2">
      <c r="B9" s="7" t="s">
        <v>108</v>
      </c>
      <c r="C9" s="55">
        <v>7.6678775250911699E-2</v>
      </c>
      <c r="D9" s="55">
        <v>7.6678775250911699E-2</v>
      </c>
      <c r="E9" s="55">
        <v>8.0942831933498396E-2</v>
      </c>
      <c r="F9" s="55">
        <v>5.3950432687997797E-2</v>
      </c>
      <c r="G9" s="55">
        <v>4.7417774796485901E-2</v>
      </c>
    </row>
    <row r="10" spans="1:15" ht="15.75" customHeight="1" x14ac:dyDescent="0.2">
      <c r="B10" s="7" t="s">
        <v>109</v>
      </c>
      <c r="C10" s="56">
        <v>2.8592756018042599E-2</v>
      </c>
      <c r="D10" s="56">
        <v>2.8592756018042599E-2</v>
      </c>
      <c r="E10" s="56">
        <v>4.6921251341700996E-3</v>
      </c>
      <c r="F10" s="56">
        <v>1.57087184488773E-2</v>
      </c>
      <c r="G10" s="56">
        <v>2.2852862253785099E-2</v>
      </c>
    </row>
    <row r="11" spans="1:15" ht="15.75" customHeight="1" x14ac:dyDescent="0.2">
      <c r="B11" s="7" t="s">
        <v>110</v>
      </c>
      <c r="C11" s="56">
        <v>6.8607442080975004E-3</v>
      </c>
      <c r="D11" s="56">
        <v>6.8607442080975004E-3</v>
      </c>
      <c r="E11" s="56">
        <v>1.6669116914272301E-2</v>
      </c>
      <c r="F11" s="56">
        <v>8.0533865839243005E-3</v>
      </c>
      <c r="G11" s="56">
        <v>2.5662989355624E-3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0.3103689825</v>
      </c>
      <c r="D14" s="57">
        <v>0.297864656768</v>
      </c>
      <c r="E14" s="57">
        <v>0.297864656768</v>
      </c>
      <c r="F14" s="57">
        <v>0.20754421313499999</v>
      </c>
      <c r="G14" s="57">
        <v>0.20754421313499999</v>
      </c>
      <c r="H14" s="58">
        <v>0.72299999999999998</v>
      </c>
      <c r="I14" s="58">
        <v>0.39924397590361438</v>
      </c>
      <c r="J14" s="58">
        <v>0.37097891566265062</v>
      </c>
      <c r="K14" s="58">
        <v>0.40513253012048189</v>
      </c>
      <c r="L14" s="58">
        <v>0.17884939823500001</v>
      </c>
      <c r="M14" s="58">
        <v>0.18501009495000001</v>
      </c>
      <c r="N14" s="58">
        <v>0.18315391170299999</v>
      </c>
      <c r="O14" s="58">
        <v>0.20982596293649999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0.14704405736537024</v>
      </c>
      <c r="D15" s="55">
        <f t="shared" si="0"/>
        <v>0.14111986102512711</v>
      </c>
      <c r="E15" s="55">
        <f t="shared" si="0"/>
        <v>0.14111986102512711</v>
      </c>
      <c r="F15" s="55">
        <f t="shared" si="0"/>
        <v>9.832858598256855E-2</v>
      </c>
      <c r="G15" s="55">
        <f t="shared" si="0"/>
        <v>9.832858598256855E-2</v>
      </c>
      <c r="H15" s="55">
        <f t="shared" si="0"/>
        <v>0.34253697846614772</v>
      </c>
      <c r="I15" s="55">
        <f t="shared" si="0"/>
        <v>0.189150518916785</v>
      </c>
      <c r="J15" s="55">
        <f t="shared" si="0"/>
        <v>0.17575933173683567</v>
      </c>
      <c r="K15" s="55">
        <f t="shared" si="0"/>
        <v>0.19194034957927447</v>
      </c>
      <c r="L15" s="55">
        <f t="shared" si="0"/>
        <v>8.4733793183825276E-2</v>
      </c>
      <c r="M15" s="55">
        <f t="shared" si="0"/>
        <v>8.7652557275114937E-2</v>
      </c>
      <c r="N15" s="55">
        <f t="shared" si="0"/>
        <v>8.6773150081606118E-2</v>
      </c>
      <c r="O15" s="55">
        <f t="shared" si="0"/>
        <v>9.9409614589237347E-2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0.440148204565048</v>
      </c>
      <c r="D2" s="56">
        <v>0.27586660000000002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0.15107959508895899</v>
      </c>
      <c r="D3" s="56">
        <v>0.15072820000000001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0.21675546467304199</v>
      </c>
      <c r="D4" s="56">
        <v>0.31531809999999999</v>
      </c>
      <c r="E4" s="56">
        <v>0.58368647098541304</v>
      </c>
      <c r="F4" s="56">
        <v>0.33648863434791598</v>
      </c>
      <c r="G4" s="56">
        <v>0</v>
      </c>
    </row>
    <row r="5" spans="1:7" x14ac:dyDescent="0.2">
      <c r="B5" s="98" t="s">
        <v>122</v>
      </c>
      <c r="C5" s="55">
        <v>0.19201673567295099</v>
      </c>
      <c r="D5" s="55">
        <v>0.25808710000000001</v>
      </c>
      <c r="E5" s="55">
        <v>0.41631352901458701</v>
      </c>
      <c r="F5" s="55">
        <v>0.66351136565208402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2022-02-01T08:56:08Z</dcterms:modified>
</cp:coreProperties>
</file>