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ick.scott\Desktop\GitHub\Nutrition\inputs\fr\LiST countries\"/>
    </mc:Choice>
  </mc:AlternateContent>
  <xr:revisionPtr revIDLastSave="0" documentId="8_{3BAE996D-BDB1-4D5B-A43D-4FF83466C7DB}" xr6:coauthVersionLast="47" xr6:coauthVersionMax="47" xr10:uidLastSave="{00000000-0000-0000-0000-000000000000}"/>
  <bookViews>
    <workbookView xWindow="255" yWindow="285" windowWidth="28770" windowHeight="15420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H38" i="2"/>
  <c r="I38" i="2" s="1"/>
  <c r="G38" i="2"/>
  <c r="A35" i="2"/>
  <c r="A34" i="2"/>
  <c r="A18" i="2"/>
  <c r="A17" i="2"/>
  <c r="A12" i="2"/>
  <c r="H11" i="2"/>
  <c r="G11" i="2"/>
  <c r="I11" i="2" s="1"/>
  <c r="H10" i="2"/>
  <c r="G10" i="2"/>
  <c r="H9" i="2"/>
  <c r="G9" i="2"/>
  <c r="I9" i="2" s="1"/>
  <c r="H8" i="2"/>
  <c r="G8" i="2"/>
  <c r="I8" i="2" s="1"/>
  <c r="H7" i="2"/>
  <c r="G7" i="2"/>
  <c r="I7" i="2" s="1"/>
  <c r="H6" i="2"/>
  <c r="G6" i="2"/>
  <c r="H5" i="2"/>
  <c r="G5" i="2"/>
  <c r="I5" i="2" s="1"/>
  <c r="H4" i="2"/>
  <c r="G4" i="2"/>
  <c r="I4" i="2" s="1"/>
  <c r="H3" i="2"/>
  <c r="G3" i="2"/>
  <c r="I3" i="2" s="1"/>
  <c r="H2" i="2"/>
  <c r="G2" i="2"/>
  <c r="A2" i="2"/>
  <c r="A32" i="2" s="1"/>
  <c r="C33" i="1"/>
  <c r="C20" i="1"/>
  <c r="I2" i="2" l="1"/>
  <c r="I6" i="2"/>
  <c r="I10" i="2"/>
  <c r="A25" i="2"/>
  <c r="A19" i="2"/>
  <c r="A26" i="2"/>
  <c r="A39" i="2"/>
  <c r="A27" i="2"/>
  <c r="A33" i="2"/>
  <c r="A13" i="2"/>
  <c r="A20" i="2"/>
  <c r="A28" i="2"/>
  <c r="A36" i="2"/>
  <c r="A37" i="2"/>
  <c r="A14" i="2"/>
  <c r="A22" i="2"/>
  <c r="A30" i="2"/>
  <c r="A38" i="2"/>
  <c r="A40" i="2"/>
  <c r="D58" i="20"/>
  <c r="A21" i="2"/>
  <c r="A15" i="2"/>
  <c r="A23" i="2"/>
  <c r="A31" i="2"/>
  <c r="A29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<sst xmlns="http://schemas.openxmlformats.org/spreadsheetml/2006/main" count="2092" uniqueCount="337">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</sst>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13</v>
      </c>
      <c r="B1" s="27" t="s">
        <v>0</v>
      </c>
      <c r="C1" s="27" t="s">
        <v>66</v>
      </c>
    </row>
    <row r="2" spans="1:3" ht="15.95" customHeight="1" x14ac:dyDescent="0.2">
      <c r="A2" s="113" t="s">
        <v>14</v>
      </c>
      <c r="B2" s="27"/>
      <c r="C2" s="27"/>
    </row>
    <row r="3" spans="1:3" ht="15.95" customHeight="1" x14ac:dyDescent="0.2">
      <c r="A3" s="1"/>
      <c r="B3" s="7" t="s">
        <v>15</v>
      </c>
      <c r="C3" s="43">
        <v>2021</v>
      </c>
    </row>
    <row r="4" spans="1:3" ht="15.95" customHeight="1" x14ac:dyDescent="0.2">
      <c r="A4" s="1"/>
      <c r="B4" s="7" t="s">
        <v>16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17</v>
      </c>
    </row>
    <row r="7" spans="1:3" ht="15" customHeight="1" x14ac:dyDescent="0.2">
      <c r="B7" s="28" t="s">
        <v>18</v>
      </c>
      <c r="C7" s="45">
        <v>5936581</v>
      </c>
    </row>
    <row r="8" spans="1:3" ht="15" customHeight="1" x14ac:dyDescent="0.2">
      <c r="B8" s="7" t="s">
        <v>19</v>
      </c>
      <c r="C8" s="46">
        <v>0.64599999999999991</v>
      </c>
    </row>
    <row r="9" spans="1:3" ht="15" customHeight="1" x14ac:dyDescent="0.2">
      <c r="B9" s="7" t="s">
        <v>20</v>
      </c>
      <c r="C9" s="47">
        <v>0.53</v>
      </c>
    </row>
    <row r="10" spans="1:3" ht="15" customHeight="1" x14ac:dyDescent="0.2">
      <c r="B10" s="7" t="s">
        <v>21</v>
      </c>
      <c r="C10" s="47">
        <v>0.32603321079999997</v>
      </c>
    </row>
    <row r="11" spans="1:3" ht="15" customHeight="1" x14ac:dyDescent="0.2">
      <c r="B11" s="7" t="s">
        <v>22</v>
      </c>
      <c r="C11" s="46">
        <v>0.61399999999999999</v>
      </c>
    </row>
    <row r="12" spans="1:3" ht="15" customHeight="1" x14ac:dyDescent="0.2">
      <c r="B12" s="7" t="s">
        <v>23</v>
      </c>
      <c r="C12" s="46">
        <v>0.49</v>
      </c>
    </row>
    <row r="13" spans="1:3" ht="15" customHeight="1" x14ac:dyDescent="0.2">
      <c r="B13" s="7" t="s">
        <v>24</v>
      </c>
      <c r="C13" s="46">
        <v>0.75800000000000001</v>
      </c>
    </row>
    <row r="14" spans="1:3" ht="15" customHeight="1" x14ac:dyDescent="0.2">
      <c r="B14" s="113"/>
    </row>
    <row r="15" spans="1:3" ht="15" customHeight="1" x14ac:dyDescent="0.2">
      <c r="A15" s="113" t="s">
        <v>25</v>
      </c>
      <c r="B15" s="11"/>
      <c r="C15" s="4"/>
    </row>
    <row r="16" spans="1:3" ht="15" customHeight="1" x14ac:dyDescent="0.2">
      <c r="B16" s="7" t="s">
        <v>26</v>
      </c>
      <c r="C16" s="47">
        <v>0.1</v>
      </c>
    </row>
    <row r="17" spans="1:3" ht="15" customHeight="1" x14ac:dyDescent="0.2">
      <c r="B17" s="7" t="s">
        <v>27</v>
      </c>
      <c r="C17" s="47">
        <v>0.1</v>
      </c>
    </row>
    <row r="18" spans="1:3" ht="15" customHeight="1" x14ac:dyDescent="0.2">
      <c r="B18" s="7" t="s">
        <v>28</v>
      </c>
      <c r="C18" s="47">
        <v>0.1</v>
      </c>
    </row>
    <row r="19" spans="1:3" ht="15" customHeight="1" x14ac:dyDescent="0.2">
      <c r="B19" s="7" t="s">
        <v>29</v>
      </c>
      <c r="C19" s="47">
        <v>0.1</v>
      </c>
    </row>
    <row r="20" spans="1:3" ht="15" customHeight="1" x14ac:dyDescent="0.2">
      <c r="B20" s="7" t="s">
        <v>30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31</v>
      </c>
    </row>
    <row r="23" spans="1:3" ht="15" customHeight="1" x14ac:dyDescent="0.2">
      <c r="B23" s="12" t="s">
        <v>32</v>
      </c>
      <c r="C23" s="47">
        <v>0.13639999999999999</v>
      </c>
    </row>
    <row r="24" spans="1:3" ht="15" customHeight="1" x14ac:dyDescent="0.2">
      <c r="B24" s="12" t="s">
        <v>33</v>
      </c>
      <c r="C24" s="47">
        <v>0.43980000000000002</v>
      </c>
    </row>
    <row r="25" spans="1:3" ht="15" customHeight="1" x14ac:dyDescent="0.2">
      <c r="B25" s="12" t="s">
        <v>34</v>
      </c>
      <c r="C25" s="47">
        <v>0.34289999999999998</v>
      </c>
    </row>
    <row r="26" spans="1:3" ht="15" customHeight="1" x14ac:dyDescent="0.2">
      <c r="B26" s="12" t="s">
        <v>35</v>
      </c>
      <c r="C26" s="47">
        <v>8.09E-2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36</v>
      </c>
      <c r="B28" s="12"/>
      <c r="C28" s="12"/>
    </row>
    <row r="29" spans="1:3" ht="14.25" customHeight="1" x14ac:dyDescent="0.2">
      <c r="B29" s="22" t="s">
        <v>37</v>
      </c>
      <c r="C29" s="49">
        <v>0.192</v>
      </c>
    </row>
    <row r="30" spans="1:3" ht="14.25" customHeight="1" x14ac:dyDescent="0.2">
      <c r="B30" s="22" t="s">
        <v>38</v>
      </c>
      <c r="C30" s="49">
        <v>6.9000000000000006E-2</v>
      </c>
    </row>
    <row r="31" spans="1:3" ht="14.25" customHeight="1" x14ac:dyDescent="0.2">
      <c r="B31" s="22" t="s">
        <v>39</v>
      </c>
      <c r="C31" s="49">
        <v>0.122</v>
      </c>
    </row>
    <row r="32" spans="1:3" ht="14.25" customHeight="1" x14ac:dyDescent="0.2">
      <c r="B32" s="22" t="s">
        <v>40</v>
      </c>
      <c r="C32" s="49">
        <v>0.6169999999850988</v>
      </c>
    </row>
    <row r="33" spans="1:5" ht="13.15" customHeight="1" x14ac:dyDescent="0.2">
      <c r="B33" s="24" t="s">
        <v>41</v>
      </c>
      <c r="C33" s="50">
        <f>SUM(C29:C32)</f>
        <v>0.99999999998509881</v>
      </c>
    </row>
    <row r="34" spans="1:5" ht="15" customHeight="1" x14ac:dyDescent="0.2"/>
    <row r="35" spans="1:5" ht="15" customHeight="1" x14ac:dyDescent="0.2">
      <c r="A35" s="39" t="s">
        <v>42</v>
      </c>
    </row>
    <row r="36" spans="1:5" ht="15" customHeight="1" x14ac:dyDescent="0.2">
      <c r="A36" s="113" t="s">
        <v>43</v>
      </c>
      <c r="B36" s="7"/>
    </row>
    <row r="37" spans="1:5" ht="15" customHeight="1" x14ac:dyDescent="0.2">
      <c r="B37" s="28" t="s">
        <v>44</v>
      </c>
      <c r="C37" s="117">
        <v>27.573480911479201</v>
      </c>
    </row>
    <row r="38" spans="1:5" ht="15" customHeight="1" x14ac:dyDescent="0.2">
      <c r="B38" s="28" t="s">
        <v>45</v>
      </c>
      <c r="C38" s="117">
        <v>50.180154619039698</v>
      </c>
      <c r="D38" s="9"/>
      <c r="E38" s="10"/>
    </row>
    <row r="39" spans="1:5" ht="15" customHeight="1" x14ac:dyDescent="0.2">
      <c r="B39" s="28" t="s">
        <v>46</v>
      </c>
      <c r="C39" s="117">
        <v>74.686710062145195</v>
      </c>
      <c r="D39" s="9"/>
      <c r="E39" s="9"/>
    </row>
    <row r="40" spans="1:5" ht="15" customHeight="1" x14ac:dyDescent="0.2">
      <c r="B40" s="28" t="s">
        <v>47</v>
      </c>
      <c r="C40" s="117">
        <v>241</v>
      </c>
    </row>
    <row r="41" spans="1:5" ht="15" customHeight="1" x14ac:dyDescent="0.2">
      <c r="B41" s="28" t="s">
        <v>48</v>
      </c>
      <c r="C41" s="118">
        <v>4.5999999999999999E-2</v>
      </c>
    </row>
    <row r="42" spans="1:5" ht="15" customHeight="1" x14ac:dyDescent="0.2">
      <c r="B42" s="28" t="s">
        <v>49</v>
      </c>
      <c r="C42" s="117">
        <v>19.830109230000001</v>
      </c>
    </row>
    <row r="43" spans="1:5" ht="15.75" customHeight="1" x14ac:dyDescent="0.2">
      <c r="D43" s="9"/>
    </row>
    <row r="44" spans="1:5" ht="15.75" customHeight="1" x14ac:dyDescent="0.2">
      <c r="A44" s="113" t="s">
        <v>50</v>
      </c>
      <c r="D44" s="9"/>
    </row>
    <row r="45" spans="1:5" ht="15.75" customHeight="1" x14ac:dyDescent="0.2">
      <c r="B45" s="28" t="s">
        <v>51</v>
      </c>
      <c r="C45" s="47">
        <v>2.0004299999999999E-2</v>
      </c>
      <c r="D45" s="9"/>
    </row>
    <row r="46" spans="1:5" ht="15.75" customHeight="1" x14ac:dyDescent="0.2">
      <c r="B46" s="28" t="s">
        <v>52</v>
      </c>
      <c r="C46" s="47">
        <v>0.1045152</v>
      </c>
      <c r="D46" s="9"/>
    </row>
    <row r="47" spans="1:5" ht="15.75" customHeight="1" x14ac:dyDescent="0.2">
      <c r="B47" s="28" t="s">
        <v>53</v>
      </c>
      <c r="C47" s="47">
        <v>0.23584440000000001</v>
      </c>
      <c r="D47" s="9"/>
      <c r="E47" s="10"/>
    </row>
    <row r="48" spans="1:5" ht="15" customHeight="1" x14ac:dyDescent="0.2">
      <c r="B48" s="28" t="s">
        <v>54</v>
      </c>
      <c r="C48" s="48">
        <v>0.63963610000000004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55</v>
      </c>
      <c r="D50" s="9"/>
    </row>
    <row r="51" spans="1:4" ht="15.75" customHeight="1" x14ac:dyDescent="0.2">
      <c r="B51" s="28" t="s">
        <v>56</v>
      </c>
      <c r="C51" s="51">
        <v>3.3</v>
      </c>
      <c r="D51" s="9"/>
    </row>
    <row r="52" spans="1:4" ht="15" customHeight="1" x14ac:dyDescent="0.2">
      <c r="B52" s="28" t="s">
        <v>57</v>
      </c>
      <c r="C52" s="51">
        <v>3.3</v>
      </c>
    </row>
    <row r="53" spans="1:4" ht="15.75" customHeight="1" x14ac:dyDescent="0.2">
      <c r="B53" s="28" t="s">
        <v>58</v>
      </c>
      <c r="C53" s="51">
        <v>3.3</v>
      </c>
    </row>
    <row r="54" spans="1:4" ht="15.75" customHeight="1" x14ac:dyDescent="0.2">
      <c r="B54" s="28" t="s">
        <v>59</v>
      </c>
      <c r="C54" s="51">
        <v>3.3</v>
      </c>
    </row>
    <row r="55" spans="1:4" ht="15.75" customHeight="1" x14ac:dyDescent="0.2">
      <c r="B55" s="28" t="s">
        <v>60</v>
      </c>
      <c r="C55" s="51">
        <v>3.3</v>
      </c>
    </row>
    <row r="57" spans="1:4" ht="15.75" customHeight="1" x14ac:dyDescent="0.2">
      <c r="A57" s="113" t="s">
        <v>61</v>
      </c>
    </row>
    <row r="58" spans="1:4" ht="15.75" customHeight="1" x14ac:dyDescent="0.2">
      <c r="B58" s="7" t="s">
        <v>62</v>
      </c>
      <c r="C58" s="46">
        <v>2.1937842778793421E-2</v>
      </c>
    </row>
    <row r="59" spans="1:4" ht="15.75" customHeight="1" x14ac:dyDescent="0.2">
      <c r="B59" s="28" t="s">
        <v>63</v>
      </c>
      <c r="C59" s="46">
        <v>0.48007046730486108</v>
      </c>
    </row>
    <row r="60" spans="1:4" ht="15.75" customHeight="1" x14ac:dyDescent="0.2">
      <c r="B60" s="28" t="s">
        <v>64</v>
      </c>
      <c r="C60" s="46">
        <v>4.5999999999999999E-2</v>
      </c>
    </row>
    <row r="61" spans="1:4" ht="15.75" customHeight="1" x14ac:dyDescent="0.2">
      <c r="B61" s="28" t="s">
        <v>65</v>
      </c>
      <c r="C61" s="46">
        <v>1.4E-2</v>
      </c>
    </row>
    <row r="62" spans="1:4" ht="15.75" customHeight="1" x14ac:dyDescent="0.2">
      <c r="B62" s="28" t="s">
        <v>67</v>
      </c>
      <c r="C62" s="119">
        <v>15.256593000000001</v>
      </c>
    </row>
    <row r="63" spans="1:4" ht="15.75" customHeight="1" x14ac:dyDescent="0.2">
      <c r="A63" s="39"/>
    </row>
  </sheetData>
  <sheetProtection algorithmName="SHA-512" hashValue="Wpy7CyPr/rqHBTRiJWVPsfBIO3kPjeeSTHJqhoi4GZYAZtC7rcpj7qAycB5vyvALyessx8xqyG4pBWlu83Y9kQ==" saltValue="JeXiYnBTboFQeXPlzcMq9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76</v>
      </c>
      <c r="B1" s="17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</row>
    <row r="2" spans="1:9" ht="15.75" customHeight="1" x14ac:dyDescent="0.2">
      <c r="A2" s="7">
        <f>start_year</f>
        <v>2021</v>
      </c>
      <c r="B2" s="52">
        <v>1345246.0811999999</v>
      </c>
      <c r="C2" s="53">
        <v>1870000</v>
      </c>
      <c r="D2" s="53">
        <v>2778000</v>
      </c>
      <c r="E2" s="53">
        <v>1932000</v>
      </c>
      <c r="F2" s="53">
        <v>1301000</v>
      </c>
      <c r="G2" s="14">
        <f t="shared" ref="G2:G11" si="0">C2+D2+E2+F2</f>
        <v>7881000</v>
      </c>
      <c r="H2" s="14">
        <f t="shared" ref="H2:H11" si="1">(B2 + stillbirth*B2/(1000-stillbirth))/(1-abortion)</f>
        <v>1438639.5761643553</v>
      </c>
      <c r="I2" s="14">
        <f t="shared" ref="I2:I11" si="2">G2-H2</f>
        <v>6442360.4238356445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1375749.1528</v>
      </c>
      <c r="C3" s="53">
        <v>1946000</v>
      </c>
      <c r="D3" s="53">
        <v>2878000</v>
      </c>
      <c r="E3" s="53">
        <v>2000000</v>
      </c>
      <c r="F3" s="53">
        <v>1351000</v>
      </c>
      <c r="G3" s="14">
        <f t="shared" si="0"/>
        <v>8175000</v>
      </c>
      <c r="H3" s="14">
        <f t="shared" si="1"/>
        <v>1471260.3186527407</v>
      </c>
      <c r="I3" s="14">
        <f t="shared" si="2"/>
        <v>6703739.6813472593</v>
      </c>
    </row>
    <row r="4" spans="1:9" ht="15.75" customHeight="1" x14ac:dyDescent="0.2">
      <c r="A4" s="7">
        <f t="shared" si="3"/>
        <v>2023</v>
      </c>
      <c r="B4" s="52">
        <v>1406496.1026000001</v>
      </c>
      <c r="C4" s="53">
        <v>2023000</v>
      </c>
      <c r="D4" s="53">
        <v>2985000</v>
      </c>
      <c r="E4" s="53">
        <v>2069000</v>
      </c>
      <c r="F4" s="53">
        <v>1402000</v>
      </c>
      <c r="G4" s="14">
        <f t="shared" si="0"/>
        <v>8479000</v>
      </c>
      <c r="H4" s="14">
        <f t="shared" si="1"/>
        <v>1504141.8705463251</v>
      </c>
      <c r="I4" s="14">
        <f t="shared" si="2"/>
        <v>6974858.1294536749</v>
      </c>
    </row>
    <row r="5" spans="1:9" ht="15.75" customHeight="1" x14ac:dyDescent="0.2">
      <c r="A5" s="7">
        <f t="shared" si="3"/>
        <v>2024</v>
      </c>
      <c r="B5" s="52">
        <v>1437457.0253999999</v>
      </c>
      <c r="C5" s="53">
        <v>2098000</v>
      </c>
      <c r="D5" s="53">
        <v>3100000</v>
      </c>
      <c r="E5" s="53">
        <v>2141000</v>
      </c>
      <c r="F5" s="53">
        <v>1454000</v>
      </c>
      <c r="G5" s="14">
        <f t="shared" si="0"/>
        <v>8793000</v>
      </c>
      <c r="H5" s="14">
        <f t="shared" si="1"/>
        <v>1537252.2504813604</v>
      </c>
      <c r="I5" s="14">
        <f t="shared" si="2"/>
        <v>7255747.7495186394</v>
      </c>
    </row>
    <row r="6" spans="1:9" ht="15.75" customHeight="1" x14ac:dyDescent="0.2">
      <c r="A6" s="7">
        <f t="shared" si="3"/>
        <v>2025</v>
      </c>
      <c r="B6" s="52">
        <v>1468563.8030000001</v>
      </c>
      <c r="C6" s="53">
        <v>2169000</v>
      </c>
      <c r="D6" s="53">
        <v>3223000</v>
      </c>
      <c r="E6" s="53">
        <v>2214000</v>
      </c>
      <c r="F6" s="53">
        <v>1508000</v>
      </c>
      <c r="G6" s="14">
        <f t="shared" si="0"/>
        <v>9114000</v>
      </c>
      <c r="H6" s="14">
        <f t="shared" si="1"/>
        <v>1570518.6111626592</v>
      </c>
      <c r="I6" s="14">
        <f t="shared" si="2"/>
        <v>7543481.3888373412</v>
      </c>
    </row>
    <row r="7" spans="1:9" ht="15.75" customHeight="1" x14ac:dyDescent="0.2">
      <c r="A7" s="7">
        <f t="shared" si="3"/>
        <v>2026</v>
      </c>
      <c r="B7" s="52">
        <v>1500560.8662</v>
      </c>
      <c r="C7" s="53">
        <v>2234000</v>
      </c>
      <c r="D7" s="53">
        <v>3351000</v>
      </c>
      <c r="E7" s="53">
        <v>2287000</v>
      </c>
      <c r="F7" s="53">
        <v>1563000</v>
      </c>
      <c r="G7" s="14">
        <f t="shared" si="0"/>
        <v>9435000</v>
      </c>
      <c r="H7" s="14">
        <f t="shared" si="1"/>
        <v>1604737.0653799649</v>
      </c>
      <c r="I7" s="14">
        <f t="shared" si="2"/>
        <v>7830262.9346200349</v>
      </c>
    </row>
    <row r="8" spans="1:9" ht="15.75" customHeight="1" x14ac:dyDescent="0.2">
      <c r="A8" s="7">
        <f t="shared" si="3"/>
        <v>2027</v>
      </c>
      <c r="B8" s="52">
        <v>1532725.4476000001</v>
      </c>
      <c r="C8" s="53">
        <v>2295000</v>
      </c>
      <c r="D8" s="53">
        <v>3487000</v>
      </c>
      <c r="E8" s="53">
        <v>2362000</v>
      </c>
      <c r="F8" s="53">
        <v>1618000</v>
      </c>
      <c r="G8" s="14">
        <f t="shared" si="0"/>
        <v>9762000</v>
      </c>
      <c r="H8" s="14">
        <f t="shared" si="1"/>
        <v>1639134.6677216291</v>
      </c>
      <c r="I8" s="14">
        <f t="shared" si="2"/>
        <v>8122865.3322783709</v>
      </c>
    </row>
    <row r="9" spans="1:9" ht="15.75" customHeight="1" x14ac:dyDescent="0.2">
      <c r="A9" s="7">
        <f t="shared" si="3"/>
        <v>2028</v>
      </c>
      <c r="B9" s="52">
        <v>1565029.0676</v>
      </c>
      <c r="C9" s="53">
        <v>2354000</v>
      </c>
      <c r="D9" s="53">
        <v>3627000</v>
      </c>
      <c r="E9" s="53">
        <v>2440000</v>
      </c>
      <c r="F9" s="53">
        <v>1676000</v>
      </c>
      <c r="G9" s="14">
        <f t="shared" si="0"/>
        <v>10097000</v>
      </c>
      <c r="H9" s="14">
        <f t="shared" si="1"/>
        <v>1673680.9613959573</v>
      </c>
      <c r="I9" s="14">
        <f t="shared" si="2"/>
        <v>8423319.0386040434</v>
      </c>
    </row>
    <row r="10" spans="1:9" ht="15.75" customHeight="1" x14ac:dyDescent="0.2">
      <c r="A10" s="7">
        <f t="shared" si="3"/>
        <v>2029</v>
      </c>
      <c r="B10" s="52">
        <v>1597480.0532</v>
      </c>
      <c r="C10" s="53">
        <v>2412000</v>
      </c>
      <c r="D10" s="53">
        <v>3769000</v>
      </c>
      <c r="E10" s="53">
        <v>2522000</v>
      </c>
      <c r="F10" s="53">
        <v>1737000</v>
      </c>
      <c r="G10" s="14">
        <f t="shared" si="0"/>
        <v>10440000</v>
      </c>
      <c r="H10" s="14">
        <f t="shared" si="1"/>
        <v>1708384.8515035985</v>
      </c>
      <c r="I10" s="14">
        <f t="shared" si="2"/>
        <v>8731615.1484964006</v>
      </c>
    </row>
    <row r="11" spans="1:9" ht="15.75" customHeight="1" x14ac:dyDescent="0.2">
      <c r="A11" s="7">
        <f t="shared" si="3"/>
        <v>2030</v>
      </c>
      <c r="B11" s="52">
        <v>1629975.96</v>
      </c>
      <c r="C11" s="53">
        <v>2473000</v>
      </c>
      <c r="D11" s="53">
        <v>3909000</v>
      </c>
      <c r="E11" s="53">
        <v>2612000</v>
      </c>
      <c r="F11" s="53">
        <v>1799000</v>
      </c>
      <c r="G11" s="14">
        <f t="shared" si="0"/>
        <v>10793000</v>
      </c>
      <c r="H11" s="14">
        <f t="shared" si="1"/>
        <v>1743136.781458396</v>
      </c>
      <c r="I11" s="14">
        <f t="shared" si="2"/>
        <v>9049863.2185416035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sheetProtection algorithmName="SHA-512" hashValue="+B/PfqWo4SLII8Plb1mp+5HFtfSxXWD+VBGDcIOqZZ9My5g3aOHI3LwOrb1BivOuE6Wi6e5sAmF52iMjfkJNew==" saltValue="H4pU7ukEaGmUpX4sx+Nbaw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"Pourcentage des morts de l'année de référence ("&amp;start_year&amp;") imputable à chaque cause"</f>
        <v>Pourcentage des morts de l'année de référence (2021) imputable à chaque cause</v>
      </c>
      <c r="B1" s="27"/>
      <c r="C1" s="27"/>
      <c r="D1" s="27"/>
      <c r="E1" s="27"/>
      <c r="F1" s="27"/>
    </row>
    <row r="2" spans="1:8" ht="27.75" customHeight="1" x14ac:dyDescent="0.2">
      <c r="A2" t="s">
        <v>77</v>
      </c>
      <c r="B2" s="27" t="s">
        <v>1</v>
      </c>
      <c r="C2" s="27" t="s">
        <v>109</v>
      </c>
      <c r="D2" s="27"/>
      <c r="E2" s="27"/>
      <c r="F2" s="27"/>
      <c r="G2" s="27"/>
    </row>
    <row r="3" spans="1:8" ht="15.75" customHeight="1" x14ac:dyDescent="0.2">
      <c r="B3" s="16" t="s">
        <v>78</v>
      </c>
      <c r="C3" s="54">
        <v>4.9275635219822736E-3</v>
      </c>
    </row>
    <row r="4" spans="1:8" ht="15.75" customHeight="1" x14ac:dyDescent="0.2">
      <c r="B4" s="16" t="s">
        <v>79</v>
      </c>
      <c r="C4" s="54">
        <v>0.1522618852826646</v>
      </c>
    </row>
    <row r="5" spans="1:8" ht="15.75" customHeight="1" x14ac:dyDescent="0.2">
      <c r="B5" s="16" t="s">
        <v>80</v>
      </c>
      <c r="C5" s="54">
        <v>7.5237437195512763E-2</v>
      </c>
    </row>
    <row r="6" spans="1:8" ht="15.75" customHeight="1" x14ac:dyDescent="0.2">
      <c r="B6" s="16" t="s">
        <v>81</v>
      </c>
      <c r="C6" s="54">
        <v>0.32178342596480541</v>
      </c>
    </row>
    <row r="7" spans="1:8" ht="15.75" customHeight="1" x14ac:dyDescent="0.2">
      <c r="B7" s="16" t="s">
        <v>82</v>
      </c>
      <c r="C7" s="54">
        <v>0.27313471309254728</v>
      </c>
    </row>
    <row r="8" spans="1:8" ht="15.75" customHeight="1" x14ac:dyDescent="0.2">
      <c r="B8" s="16" t="s">
        <v>83</v>
      </c>
      <c r="C8" s="54">
        <v>1.1957810552773529E-2</v>
      </c>
    </row>
    <row r="9" spans="1:8" ht="15.75" customHeight="1" x14ac:dyDescent="0.2">
      <c r="B9" s="16" t="s">
        <v>84</v>
      </c>
      <c r="C9" s="54">
        <v>8.3001365820851214E-2</v>
      </c>
    </row>
    <row r="10" spans="1:8" ht="15.75" customHeight="1" x14ac:dyDescent="0.2">
      <c r="B10" s="16" t="s">
        <v>85</v>
      </c>
      <c r="C10" s="54">
        <v>7.7695798568863161E-2</v>
      </c>
    </row>
    <row r="11" spans="1:8" ht="15.75" customHeight="1" x14ac:dyDescent="0.2">
      <c r="B11" s="24" t="s">
        <v>41</v>
      </c>
      <c r="C11" s="50">
        <f>SUM(C3:C10)</f>
        <v>1.0000000000000002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86</v>
      </c>
      <c r="B13" s="27" t="s">
        <v>1</v>
      </c>
      <c r="C13" s="15" t="s">
        <v>96</v>
      </c>
      <c r="D13" s="15" t="s">
        <v>97</v>
      </c>
      <c r="E13" s="15" t="s">
        <v>98</v>
      </c>
      <c r="F13" s="15" t="s">
        <v>99</v>
      </c>
      <c r="G13" s="16"/>
    </row>
    <row r="14" spans="1:8" ht="15.75" customHeight="1" x14ac:dyDescent="0.2">
      <c r="B14" s="16" t="s">
        <v>87</v>
      </c>
      <c r="C14" s="54">
        <v>0.14469163030917931</v>
      </c>
      <c r="D14" s="54">
        <v>0.14469163030917931</v>
      </c>
      <c r="E14" s="54">
        <v>0.14469163030917931</v>
      </c>
      <c r="F14" s="54">
        <v>0.14469163030917931</v>
      </c>
    </row>
    <row r="15" spans="1:8" ht="15.75" customHeight="1" x14ac:dyDescent="0.2">
      <c r="B15" s="16" t="s">
        <v>88</v>
      </c>
      <c r="C15" s="54">
        <v>0.23048929616261729</v>
      </c>
      <c r="D15" s="54">
        <v>0.23048929616261729</v>
      </c>
      <c r="E15" s="54">
        <v>0.23048929616261729</v>
      </c>
      <c r="F15" s="54">
        <v>0.23048929616261729</v>
      </c>
    </row>
    <row r="16" spans="1:8" ht="15.75" customHeight="1" x14ac:dyDescent="0.2">
      <c r="B16" s="16" t="s">
        <v>89</v>
      </c>
      <c r="C16" s="54">
        <v>2.4356071824682069E-2</v>
      </c>
      <c r="D16" s="54">
        <v>2.4356071824682069E-2</v>
      </c>
      <c r="E16" s="54">
        <v>2.4356071824682069E-2</v>
      </c>
      <c r="F16" s="54">
        <v>2.4356071824682069E-2</v>
      </c>
    </row>
    <row r="17" spans="1:8" ht="15.75" customHeight="1" x14ac:dyDescent="0.2">
      <c r="B17" s="16" t="s">
        <v>90</v>
      </c>
      <c r="C17" s="54">
        <v>1.0926583571140311E-2</v>
      </c>
      <c r="D17" s="54">
        <v>1.0926583571140311E-2</v>
      </c>
      <c r="E17" s="54">
        <v>1.0926583571140311E-2</v>
      </c>
      <c r="F17" s="54">
        <v>1.0926583571140311E-2</v>
      </c>
    </row>
    <row r="18" spans="1:8" ht="15.75" customHeight="1" x14ac:dyDescent="0.2">
      <c r="B18" s="16" t="s">
        <v>91</v>
      </c>
      <c r="C18" s="54">
        <v>0.11053097861239319</v>
      </c>
      <c r="D18" s="54">
        <v>0.11053097861239319</v>
      </c>
      <c r="E18" s="54">
        <v>0.11053097861239319</v>
      </c>
      <c r="F18" s="54">
        <v>0.11053097861239319</v>
      </c>
    </row>
    <row r="19" spans="1:8" ht="15.75" customHeight="1" x14ac:dyDescent="0.2">
      <c r="B19" s="16" t="s">
        <v>92</v>
      </c>
      <c r="C19" s="54">
        <v>7.6008305752718174E-3</v>
      </c>
      <c r="D19" s="54">
        <v>7.6008305752718174E-3</v>
      </c>
      <c r="E19" s="54">
        <v>7.6008305752718174E-3</v>
      </c>
      <c r="F19" s="54">
        <v>7.6008305752718174E-3</v>
      </c>
    </row>
    <row r="20" spans="1:8" ht="15.75" customHeight="1" x14ac:dyDescent="0.2">
      <c r="B20" s="16" t="s">
        <v>93</v>
      </c>
      <c r="C20" s="54">
        <v>5.0301653280800322E-2</v>
      </c>
      <c r="D20" s="54">
        <v>5.0301653280800322E-2</v>
      </c>
      <c r="E20" s="54">
        <v>5.0301653280800322E-2</v>
      </c>
      <c r="F20" s="54">
        <v>5.0301653280800322E-2</v>
      </c>
    </row>
    <row r="21" spans="1:8" ht="15.75" customHeight="1" x14ac:dyDescent="0.2">
      <c r="B21" s="16" t="s">
        <v>94</v>
      </c>
      <c r="C21" s="54">
        <v>9.352704554280164E-2</v>
      </c>
      <c r="D21" s="54">
        <v>9.352704554280164E-2</v>
      </c>
      <c r="E21" s="54">
        <v>9.352704554280164E-2</v>
      </c>
      <c r="F21" s="54">
        <v>9.352704554280164E-2</v>
      </c>
    </row>
    <row r="22" spans="1:8" ht="15.75" customHeight="1" x14ac:dyDescent="0.2">
      <c r="B22" s="16" t="s">
        <v>95</v>
      </c>
      <c r="C22" s="54">
        <v>0.32757591012111409</v>
      </c>
      <c r="D22" s="54">
        <v>0.32757591012111409</v>
      </c>
      <c r="E22" s="54">
        <v>0.32757591012111409</v>
      </c>
      <c r="F22" s="54">
        <v>0.32757591012111409</v>
      </c>
    </row>
    <row r="23" spans="1:8" ht="15.75" customHeight="1" x14ac:dyDescent="0.2">
      <c r="B23" s="24" t="s">
        <v>41</v>
      </c>
      <c r="C23" s="50">
        <f>SUM(C14:C22)</f>
        <v>1</v>
      </c>
      <c r="D23" s="50">
        <f>SUM(D14:D22)</f>
        <v>1</v>
      </c>
      <c r="E23" s="50">
        <f>SUM(E14:E22)</f>
        <v>1</v>
      </c>
      <c r="F23" s="50">
        <f>SUM(F14:F22)</f>
        <v>1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100</v>
      </c>
      <c r="B25" s="27" t="s">
        <v>1</v>
      </c>
      <c r="C25" s="27" t="s">
        <v>100</v>
      </c>
      <c r="D25" s="16"/>
      <c r="E25" s="16"/>
      <c r="F25" s="16"/>
      <c r="G25" s="16"/>
      <c r="H25" s="16"/>
    </row>
    <row r="26" spans="1:8" ht="15.75" customHeight="1" x14ac:dyDescent="0.2">
      <c r="B26" s="16" t="s">
        <v>101</v>
      </c>
      <c r="C26" s="54">
        <v>8.6999999999999994E-2</v>
      </c>
    </row>
    <row r="27" spans="1:8" ht="15.75" customHeight="1" x14ac:dyDescent="0.2">
      <c r="B27" s="16" t="s">
        <v>102</v>
      </c>
      <c r="C27" s="54">
        <v>8.3999999999999995E-3</v>
      </c>
    </row>
    <row r="28" spans="1:8" ht="15.75" customHeight="1" x14ac:dyDescent="0.2">
      <c r="B28" s="16" t="s">
        <v>103</v>
      </c>
      <c r="C28" s="54">
        <v>0.15640000000000001</v>
      </c>
    </row>
    <row r="29" spans="1:8" ht="15.75" customHeight="1" x14ac:dyDescent="0.2">
      <c r="B29" s="16" t="s">
        <v>104</v>
      </c>
      <c r="C29" s="54">
        <v>0.16850000000000001</v>
      </c>
    </row>
    <row r="30" spans="1:8" ht="15.75" customHeight="1" x14ac:dyDescent="0.2">
      <c r="B30" s="16" t="s">
        <v>2</v>
      </c>
      <c r="C30" s="54">
        <v>0.1055</v>
      </c>
    </row>
    <row r="31" spans="1:8" ht="15.75" customHeight="1" x14ac:dyDescent="0.2">
      <c r="B31" s="16" t="s">
        <v>105</v>
      </c>
      <c r="C31" s="54">
        <v>0.1094</v>
      </c>
    </row>
    <row r="32" spans="1:8" ht="15.75" customHeight="1" x14ac:dyDescent="0.2">
      <c r="B32" s="16" t="s">
        <v>106</v>
      </c>
      <c r="C32" s="54">
        <v>1.8599999999999998E-2</v>
      </c>
    </row>
    <row r="33" spans="2:3" ht="15.75" customHeight="1" x14ac:dyDescent="0.2">
      <c r="B33" s="16" t="s">
        <v>107</v>
      </c>
      <c r="C33" s="54">
        <v>8.3800000000000013E-2</v>
      </c>
    </row>
    <row r="34" spans="2:3" ht="15.75" customHeight="1" x14ac:dyDescent="0.2">
      <c r="B34" s="16" t="s">
        <v>108</v>
      </c>
      <c r="C34" s="54">
        <v>0.26240000000223518</v>
      </c>
    </row>
    <row r="35" spans="2:3" ht="15.75" customHeight="1" x14ac:dyDescent="0.2">
      <c r="B35" s="24" t="s">
        <v>41</v>
      </c>
      <c r="C35" s="50">
        <f>SUM(C26:C34)</f>
        <v>1.0000000000022351</v>
      </c>
    </row>
  </sheetData>
  <sheetProtection algorithmName="SHA-512" hashValue="lpdqh+s5QaFp25V2CF1mLs7rV/OhK9CxbIen0AX65FOJeSjbyhpwUG/UKR1GSW0ay1m2L+e2LHUZ/JR1qWShLA==" saltValue="wu9eFZ5HciCIYXWhrsKXg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28" t="s">
        <v>109</v>
      </c>
      <c r="D1" s="28" t="s">
        <v>96</v>
      </c>
      <c r="E1" s="28" t="s">
        <v>97</v>
      </c>
      <c r="F1" s="28" t="s">
        <v>98</v>
      </c>
      <c r="G1" s="28" t="s">
        <v>99</v>
      </c>
    </row>
    <row r="2" spans="1:15" ht="15.75" customHeight="1" x14ac:dyDescent="0.2">
      <c r="A2" s="4" t="s">
        <v>111</v>
      </c>
      <c r="B2" s="7" t="s">
        <v>112</v>
      </c>
      <c r="C2" s="55">
        <v>0.52954572439193692</v>
      </c>
      <c r="D2" s="55">
        <v>0.52954572439193692</v>
      </c>
      <c r="E2" s="55">
        <v>0.46107169985771201</v>
      </c>
      <c r="F2" s="55">
        <v>0.25690469145774802</v>
      </c>
      <c r="G2" s="55">
        <v>0.29397776722907998</v>
      </c>
    </row>
    <row r="3" spans="1:15" ht="15.75" customHeight="1" x14ac:dyDescent="0.2">
      <c r="B3" s="7" t="s">
        <v>113</v>
      </c>
      <c r="C3" s="55">
        <v>0.27932795882224998</v>
      </c>
      <c r="D3" s="55">
        <v>0.27932795882224998</v>
      </c>
      <c r="E3" s="55">
        <v>0.30712664127349898</v>
      </c>
      <c r="F3" s="55">
        <v>0.28695836663246199</v>
      </c>
      <c r="G3" s="55">
        <v>0.29227393865585299</v>
      </c>
    </row>
    <row r="4" spans="1:15" ht="15.75" customHeight="1" x14ac:dyDescent="0.2">
      <c r="B4" s="7" t="s">
        <v>114</v>
      </c>
      <c r="C4" s="56">
        <v>0.111851066350937</v>
      </c>
      <c r="D4" s="56">
        <v>0.111851066350937</v>
      </c>
      <c r="E4" s="56">
        <v>0.13909682631492601</v>
      </c>
      <c r="F4" s="56">
        <v>0.26325553655624401</v>
      </c>
      <c r="G4" s="56">
        <v>0.25249674916267401</v>
      </c>
    </row>
    <row r="5" spans="1:15" ht="15.75" customHeight="1" x14ac:dyDescent="0.2">
      <c r="B5" s="7" t="s">
        <v>115</v>
      </c>
      <c r="C5" s="56">
        <v>7.9275250434875502E-2</v>
      </c>
      <c r="D5" s="56">
        <v>7.9275250434875502E-2</v>
      </c>
      <c r="E5" s="56">
        <v>9.2704862356185899E-2</v>
      </c>
      <c r="F5" s="56">
        <v>0.192881405353546</v>
      </c>
      <c r="G5" s="56">
        <v>0.161251530051231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116</v>
      </c>
      <c r="B8" s="7" t="s">
        <v>117</v>
      </c>
      <c r="C8" s="55">
        <v>0.858834087848663</v>
      </c>
      <c r="D8" s="55">
        <v>0.858834087848663</v>
      </c>
      <c r="E8" s="55">
        <v>0.69078314304351807</v>
      </c>
      <c r="F8" s="55">
        <v>0.72534900903701793</v>
      </c>
      <c r="G8" s="55">
        <v>0.81794452667236295</v>
      </c>
    </row>
    <row r="9" spans="1:15" ht="15.75" customHeight="1" x14ac:dyDescent="0.2">
      <c r="B9" s="7" t="s">
        <v>118</v>
      </c>
      <c r="C9" s="55">
        <v>9.7557239234447493E-2</v>
      </c>
      <c r="D9" s="55">
        <v>9.7557239234447493E-2</v>
      </c>
      <c r="E9" s="55">
        <v>0.212550655007362</v>
      </c>
      <c r="F9" s="55">
        <v>0.20710441470146199</v>
      </c>
      <c r="G9" s="55">
        <v>0.14583711326122301</v>
      </c>
    </row>
    <row r="10" spans="1:15" ht="15.75" customHeight="1" x14ac:dyDescent="0.2">
      <c r="B10" s="7" t="s">
        <v>119</v>
      </c>
      <c r="C10" s="56">
        <v>3.2126054167747498E-2</v>
      </c>
      <c r="D10" s="56">
        <v>3.2126054167747498E-2</v>
      </c>
      <c r="E10" s="56">
        <v>7.0182219147682204E-2</v>
      </c>
      <c r="F10" s="56">
        <v>5.4838266223669087E-2</v>
      </c>
      <c r="G10" s="56">
        <v>2.9629083350300799E-2</v>
      </c>
    </row>
    <row r="11" spans="1:15" ht="15.75" customHeight="1" x14ac:dyDescent="0.2">
      <c r="B11" s="7" t="s">
        <v>120</v>
      </c>
      <c r="C11" s="56">
        <v>1.14826094359159E-2</v>
      </c>
      <c r="D11" s="56">
        <v>1.14826094359159E-2</v>
      </c>
      <c r="E11" s="56">
        <v>2.6483977213501899E-2</v>
      </c>
      <c r="F11" s="56">
        <v>1.27083323895931E-2</v>
      </c>
      <c r="G11" s="56">
        <v>6.5892622806131996E-3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121</v>
      </c>
      <c r="C13" s="28" t="s">
        <v>109</v>
      </c>
      <c r="D13" s="28" t="s">
        <v>96</v>
      </c>
      <c r="E13" s="28" t="s">
        <v>97</v>
      </c>
      <c r="F13" s="28" t="s">
        <v>98</v>
      </c>
      <c r="G13" s="28" t="s">
        <v>99</v>
      </c>
      <c r="H13" s="15" t="s">
        <v>122</v>
      </c>
      <c r="I13" s="15" t="s">
        <v>123</v>
      </c>
      <c r="J13" s="15" t="s">
        <v>124</v>
      </c>
      <c r="K13" s="15" t="s">
        <v>125</v>
      </c>
      <c r="L13" s="15" t="s">
        <v>69</v>
      </c>
      <c r="M13" s="15" t="s">
        <v>70</v>
      </c>
      <c r="N13" s="15" t="s">
        <v>71</v>
      </c>
      <c r="O13" s="15" t="s">
        <v>72</v>
      </c>
    </row>
    <row r="14" spans="1:15" ht="15.75" customHeight="1" x14ac:dyDescent="0.2">
      <c r="B14" s="28" t="s">
        <v>126</v>
      </c>
      <c r="C14" s="57">
        <v>0.88816795225000011</v>
      </c>
      <c r="D14" s="57">
        <v>0.87417386896000016</v>
      </c>
      <c r="E14" s="57">
        <v>0.87417386896000016</v>
      </c>
      <c r="F14" s="57">
        <v>0.79899999682300005</v>
      </c>
      <c r="G14" s="57">
        <v>0.79899999682300005</v>
      </c>
      <c r="H14" s="58">
        <v>0.06</v>
      </c>
      <c r="I14" s="58">
        <v>0.50800000000000001</v>
      </c>
      <c r="J14" s="58">
        <v>0.50800000000000001</v>
      </c>
      <c r="K14" s="58">
        <v>0.50800000000000001</v>
      </c>
      <c r="L14" s="58">
        <v>0.47437720210700002</v>
      </c>
      <c r="M14" s="58">
        <v>0.41107606329599999</v>
      </c>
      <c r="N14" s="58">
        <v>0.38927741215049999</v>
      </c>
      <c r="O14" s="58">
        <v>0.36559167538949999</v>
      </c>
    </row>
    <row r="15" spans="1:15" ht="15.75" customHeight="1" x14ac:dyDescent="0.2">
      <c r="B15" s="28" t="s">
        <v>127</v>
      </c>
      <c r="C15" s="55">
        <f t="shared" ref="C15:O15" si="0">iron_deficiency_anaemia*C14</f>
        <v>0.42638320388185907</v>
      </c>
      <c r="D15" s="55">
        <f t="shared" si="0"/>
        <v>0.41966505777732566</v>
      </c>
      <c r="E15" s="55">
        <f t="shared" si="0"/>
        <v>0.41966505777732566</v>
      </c>
      <c r="F15" s="55">
        <f t="shared" si="0"/>
        <v>0.38357630185140013</v>
      </c>
      <c r="G15" s="55">
        <f t="shared" si="0"/>
        <v>0.38357630185140013</v>
      </c>
      <c r="H15" s="55">
        <f t="shared" si="0"/>
        <v>2.8804228038291663E-2</v>
      </c>
      <c r="I15" s="55">
        <f t="shared" si="0"/>
        <v>0.24387579739086943</v>
      </c>
      <c r="J15" s="55">
        <f t="shared" si="0"/>
        <v>0.24387579739086943</v>
      </c>
      <c r="K15" s="55">
        <f t="shared" si="0"/>
        <v>0.24387579739086943</v>
      </c>
      <c r="L15" s="55">
        <f t="shared" si="0"/>
        <v>0.22773448509428004</v>
      </c>
      <c r="M15" s="55">
        <f t="shared" si="0"/>
        <v>0.19734547780435338</v>
      </c>
      <c r="N15" s="55">
        <f t="shared" si="0"/>
        <v>0.18688058916231753</v>
      </c>
      <c r="O15" s="55">
        <f t="shared" si="0"/>
        <v>0.17550976644700433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sheetProtection algorithmName="SHA-512" hashValue="kH2aYiu8oGB2Ca0UAIXWNZfav5hf3FVuWo0vSfE3dBhdEab774CtP8kufUgDjlizxQHgxD768PfoqAg7pyVCEQ==" saltValue="mQwh48ci8WMrll6HfJ8uF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113" t="s">
        <v>109</v>
      </c>
      <c r="D1" s="113" t="s">
        <v>96</v>
      </c>
      <c r="E1" s="113" t="s">
        <v>97</v>
      </c>
      <c r="F1" s="113" t="s">
        <v>98</v>
      </c>
      <c r="G1" s="113" t="s">
        <v>99</v>
      </c>
    </row>
    <row r="2" spans="1:7" x14ac:dyDescent="0.2">
      <c r="A2" s="4" t="s">
        <v>128</v>
      </c>
      <c r="B2" s="98" t="s">
        <v>129</v>
      </c>
      <c r="C2" s="56">
        <v>0.619972944259644</v>
      </c>
      <c r="D2" s="56">
        <v>0.3176196</v>
      </c>
      <c r="E2" s="56">
        <v>0</v>
      </c>
      <c r="F2" s="56">
        <v>0</v>
      </c>
      <c r="G2" s="56">
        <v>0</v>
      </c>
    </row>
    <row r="3" spans="1:7" x14ac:dyDescent="0.2">
      <c r="B3" s="98" t="s">
        <v>130</v>
      </c>
      <c r="C3" s="56">
        <v>0.20912884175777399</v>
      </c>
      <c r="D3" s="56">
        <v>0.27251779999999998</v>
      </c>
      <c r="E3" s="56">
        <v>0</v>
      </c>
      <c r="F3" s="56">
        <v>0</v>
      </c>
      <c r="G3" s="56">
        <v>0</v>
      </c>
    </row>
    <row r="4" spans="1:7" x14ac:dyDescent="0.2">
      <c r="B4" s="98" t="s">
        <v>131</v>
      </c>
      <c r="C4" s="56">
        <v>7.7981792390346499E-2</v>
      </c>
      <c r="D4" s="56">
        <v>0.33108310000000002</v>
      </c>
      <c r="E4" s="56">
        <v>0.91606193780899003</v>
      </c>
      <c r="F4" s="56">
        <v>0.66581517457961992</v>
      </c>
      <c r="G4" s="56">
        <v>0</v>
      </c>
    </row>
    <row r="5" spans="1:7" x14ac:dyDescent="0.2">
      <c r="B5" s="98" t="s">
        <v>132</v>
      </c>
      <c r="C5" s="55">
        <v>9.2916421592235607E-2</v>
      </c>
      <c r="D5" s="55">
        <v>7.8779500000000002E-2</v>
      </c>
      <c r="E5" s="55">
        <v>8.3938062191009952E-2</v>
      </c>
      <c r="F5" s="55">
        <v>0.33418482542038008</v>
      </c>
      <c r="G5" s="55">
        <v>1</v>
      </c>
    </row>
  </sheetData>
  <sheetProtection algorithmName="SHA-512" hashValue="fjOd8jruz0ZmKLGQ1pj2DjX+QTho59FVVwNJuiCVUc8fu7yM8awPQ8TA+8f03vt+C94d7X6hhMYkMdFq0r/zrQ==" saltValue="hLIwyKG/Pt64eEh4bFQt5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133</v>
      </c>
      <c r="B1" s="39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25" t="s">
        <v>143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135</v>
      </c>
      <c r="B4" s="25" t="s">
        <v>143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136</v>
      </c>
      <c r="B6" s="25" t="s">
        <v>143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100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137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138</v>
      </c>
      <c r="B10" s="28" t="s">
        <v>139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140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43</v>
      </c>
      <c r="B13" s="28" t="s">
        <v>141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142</v>
      </c>
      <c r="C14" s="20"/>
      <c r="D14" s="20"/>
      <c r="E14" s="20"/>
      <c r="F14" s="20"/>
      <c r="G14" s="20"/>
      <c r="H14" s="20"/>
      <c r="I14" s="20"/>
      <c r="J14" s="20"/>
      <c r="K14" s="20"/>
    </row>
  </sheetData>
  <sheetProtection algorithmName="SHA-512" hashValue="0BFA+1SyAAYgF3u+hd84iO9z+xSbrfjqxnM/lPthKEVjKVwN8nQoWIJjjHyugEbdN5HERCDeA4+zapTU9dCWFw==" saltValue="om1nQK1QgnuLDXHQQXUQS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4</v>
      </c>
      <c r="B1" s="39" t="s">
        <v>144</v>
      </c>
    </row>
    <row r="2" spans="1:2" x14ac:dyDescent="0.2">
      <c r="A2" s="113" t="s">
        <v>145</v>
      </c>
      <c r="B2" s="114">
        <v>10</v>
      </c>
    </row>
    <row r="3" spans="1:2" x14ac:dyDescent="0.2">
      <c r="A3" s="113" t="s">
        <v>150</v>
      </c>
      <c r="B3" s="114">
        <v>10</v>
      </c>
    </row>
    <row r="4" spans="1:2" x14ac:dyDescent="0.2">
      <c r="A4" s="113" t="s">
        <v>146</v>
      </c>
      <c r="B4" s="114">
        <v>10</v>
      </c>
    </row>
    <row r="5" spans="1:2" x14ac:dyDescent="0.2">
      <c r="A5" s="113" t="s">
        <v>147</v>
      </c>
      <c r="B5" s="114">
        <v>10</v>
      </c>
    </row>
    <row r="6" spans="1:2" x14ac:dyDescent="0.2">
      <c r="A6" s="113" t="s">
        <v>148</v>
      </c>
      <c r="B6" s="114">
        <v>10</v>
      </c>
    </row>
    <row r="7" spans="1:2" x14ac:dyDescent="0.2">
      <c r="A7" s="113" t="s">
        <v>149</v>
      </c>
      <c r="B7" s="114">
        <v>10</v>
      </c>
    </row>
  </sheetData>
  <sheetProtection algorithmName="SHA-512" hashValue="1AgVn7mAkGZh62Wc6G1BUvfoTG97x4WCBfx3ulC386uLTMfYdGh9TEJxlbZvVocu9v7awFLowN07154HOjHNeg==" saltValue="/QNtLwK4YgstOnq6jxsJh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151</v>
      </c>
      <c r="B1" s="35" t="s">
        <v>152</v>
      </c>
      <c r="C1" s="35" t="s">
        <v>153</v>
      </c>
      <c r="D1" s="35" t="s">
        <v>154</v>
      </c>
      <c r="E1" s="35" t="s">
        <v>155</v>
      </c>
    </row>
    <row r="2" spans="1:5" x14ac:dyDescent="0.2">
      <c r="A2" s="33" t="s">
        <v>157</v>
      </c>
      <c r="B2" s="31" t="s">
        <v>100</v>
      </c>
      <c r="C2" s="59"/>
      <c r="D2" s="59"/>
      <c r="E2" s="38" t="str">
        <f>IF(E$7="","",E$7)</f>
        <v/>
      </c>
    </row>
    <row r="3" spans="1:5" x14ac:dyDescent="0.2">
      <c r="B3" s="31" t="s">
        <v>109</v>
      </c>
      <c r="C3" s="59"/>
      <c r="D3" s="49" t="s">
        <v>5</v>
      </c>
      <c r="E3" s="38" t="str">
        <f>IF(E$7="","",E$7)</f>
        <v/>
      </c>
    </row>
    <row r="4" spans="1:5" x14ac:dyDescent="0.2">
      <c r="B4" s="31" t="s">
        <v>96</v>
      </c>
      <c r="C4" s="59"/>
      <c r="D4" s="49" t="s">
        <v>5</v>
      </c>
      <c r="E4" s="38" t="str">
        <f>IF(E$7="","",E$7)</f>
        <v/>
      </c>
    </row>
    <row r="5" spans="1:5" x14ac:dyDescent="0.2">
      <c r="B5" s="31" t="s">
        <v>97</v>
      </c>
      <c r="C5" s="59"/>
      <c r="D5" s="59"/>
      <c r="E5" s="38" t="str">
        <f>IF(E$7="","",E$7)</f>
        <v/>
      </c>
    </row>
    <row r="6" spans="1:5" x14ac:dyDescent="0.2">
      <c r="B6" s="31" t="s">
        <v>98</v>
      </c>
      <c r="C6" s="59"/>
      <c r="D6" s="59"/>
      <c r="E6" s="38" t="str">
        <f>IF(E$7="","",E$7)</f>
        <v/>
      </c>
    </row>
    <row r="7" spans="1:5" x14ac:dyDescent="0.2">
      <c r="B7" s="31" t="s">
        <v>156</v>
      </c>
      <c r="C7" s="30"/>
      <c r="D7" s="29"/>
      <c r="E7" s="59"/>
    </row>
    <row r="9" spans="1:5" x14ac:dyDescent="0.2">
      <c r="A9" s="33" t="s">
        <v>158</v>
      </c>
      <c r="B9" s="31" t="s">
        <v>100</v>
      </c>
      <c r="C9" s="59"/>
      <c r="D9" s="59"/>
      <c r="E9" s="38" t="str">
        <f>IF(E$7="","",E$7)</f>
        <v/>
      </c>
    </row>
    <row r="10" spans="1:5" x14ac:dyDescent="0.2">
      <c r="B10" s="31" t="s">
        <v>109</v>
      </c>
      <c r="C10" s="59"/>
      <c r="D10" s="59"/>
      <c r="E10" s="38" t="str">
        <f>IF(E$7="","",E$7)</f>
        <v/>
      </c>
    </row>
    <row r="11" spans="1:5" x14ac:dyDescent="0.2">
      <c r="B11" s="31" t="s">
        <v>96</v>
      </c>
      <c r="C11" s="59"/>
      <c r="D11" s="59"/>
      <c r="E11" s="38" t="str">
        <f>IF(E$7="","",E$7)</f>
        <v/>
      </c>
    </row>
    <row r="12" spans="1:5" x14ac:dyDescent="0.2">
      <c r="B12" s="31" t="s">
        <v>97</v>
      </c>
      <c r="C12" s="59"/>
      <c r="D12" s="49" t="s">
        <v>5</v>
      </c>
      <c r="E12" s="38" t="str">
        <f>IF(E$7="","",E$7)</f>
        <v/>
      </c>
    </row>
    <row r="13" spans="1:5" x14ac:dyDescent="0.2">
      <c r="B13" s="31" t="s">
        <v>98</v>
      </c>
      <c r="C13" s="59"/>
      <c r="D13" s="49" t="s">
        <v>5</v>
      </c>
      <c r="E13" s="38" t="str">
        <f>IF(E$7="","",E$7)</f>
        <v/>
      </c>
    </row>
    <row r="14" spans="1:5" x14ac:dyDescent="0.2">
      <c r="B14" s="31" t="s">
        <v>156</v>
      </c>
      <c r="C14" s="30"/>
      <c r="D14" s="29"/>
      <c r="E14" s="59"/>
    </row>
    <row r="16" spans="1:5" x14ac:dyDescent="0.2">
      <c r="A16" s="33" t="s">
        <v>159</v>
      </c>
      <c r="B16" s="31" t="s">
        <v>100</v>
      </c>
      <c r="C16" s="59"/>
      <c r="D16" s="59" t="s">
        <v>5</v>
      </c>
      <c r="E16" s="38" t="str">
        <f>IF(E$7="","",E$7)</f>
        <v/>
      </c>
    </row>
    <row r="17" spans="2:5" x14ac:dyDescent="0.2">
      <c r="B17" s="31" t="s">
        <v>109</v>
      </c>
      <c r="C17" s="59"/>
      <c r="D17" s="59" t="s">
        <v>5</v>
      </c>
      <c r="E17" s="38" t="str">
        <f>IF(E$7="","",E$7)</f>
        <v/>
      </c>
    </row>
    <row r="18" spans="2:5" x14ac:dyDescent="0.2">
      <c r="B18" s="31" t="s">
        <v>96</v>
      </c>
      <c r="C18" s="59"/>
      <c r="D18" s="59" t="s">
        <v>5</v>
      </c>
      <c r="E18" s="38" t="str">
        <f>IF(E$7="","",E$7)</f>
        <v/>
      </c>
    </row>
    <row r="19" spans="2:5" x14ac:dyDescent="0.2">
      <c r="B19" s="31" t="s">
        <v>97</v>
      </c>
      <c r="C19" s="59"/>
      <c r="D19" s="59" t="s">
        <v>5</v>
      </c>
      <c r="E19" s="38" t="str">
        <f>IF(E$7="","",E$7)</f>
        <v/>
      </c>
    </row>
    <row r="20" spans="2:5" x14ac:dyDescent="0.2">
      <c r="B20" s="31" t="s">
        <v>98</v>
      </c>
      <c r="C20" s="59"/>
      <c r="D20" s="59" t="s">
        <v>5</v>
      </c>
      <c r="E20" s="38" t="str">
        <f>IF(E$7="","",E$7)</f>
        <v/>
      </c>
    </row>
    <row r="21" spans="2:5" x14ac:dyDescent="0.2">
      <c r="B21" s="31" t="s">
        <v>156</v>
      </c>
      <c r="C21" s="30"/>
      <c r="D21" s="29"/>
      <c r="E21" s="59"/>
    </row>
  </sheetData>
  <sheetProtection algorithmName="SHA-512" hashValue="Y84fOadVaY9ERePzS+80kAHJWUfhq8UhUirLHJ/oSa3Koyrbg8zouCxuvW1VzSgH+WDhmnh2Pq8jKge+az3PXg==" saltValue="XnGi2Kvob4EZRZOmunA8L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0</v>
      </c>
      <c r="B1" s="35" t="s">
        <v>162</v>
      </c>
      <c r="C1" s="41" t="s">
        <v>6</v>
      </c>
      <c r="D1" s="41" t="s">
        <v>163</v>
      </c>
    </row>
    <row r="2" spans="1:4" x14ac:dyDescent="0.2">
      <c r="A2" s="41" t="s">
        <v>160</v>
      </c>
      <c r="B2" s="31" t="s">
        <v>161</v>
      </c>
      <c r="C2" s="31" t="s">
        <v>165</v>
      </c>
      <c r="D2" s="59"/>
    </row>
    <row r="3" spans="1:4" x14ac:dyDescent="0.2">
      <c r="A3" s="41" t="s">
        <v>164</v>
      </c>
      <c r="B3" s="31" t="s">
        <v>153</v>
      </c>
      <c r="C3" s="31" t="s">
        <v>154</v>
      </c>
      <c r="D3" s="59"/>
    </row>
  </sheetData>
  <sheetProtection algorithmName="SHA-512" hashValue="sc6LXZfUECOCPwSOsYOY30mL6pCA2GA46hYbqaZdxosKOHA3DuZYv8ZH8AGYdjbWOafTG4ldXYMQKoswJNOlOw==" saltValue="XwTHIY1a0X+pok5b12FOm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160</v>
      </c>
      <c r="B1" s="42" t="str">
        <f>"Couverture de l'année de référence ("&amp;start_year&amp;")"</f>
        <v>Couverture de l'année de référence (2021)</v>
      </c>
      <c r="C1" s="42" t="s">
        <v>166</v>
      </c>
      <c r="D1" s="42" t="s">
        <v>202</v>
      </c>
      <c r="E1" s="42" t="s">
        <v>167</v>
      </c>
      <c r="F1" s="42" t="s">
        <v>203</v>
      </c>
      <c r="G1" s="42" t="s">
        <v>204</v>
      </c>
    </row>
    <row r="2" spans="1:7" ht="15.75" customHeight="1" x14ac:dyDescent="0.2">
      <c r="A2" s="36" t="s">
        <v>168</v>
      </c>
      <c r="B2" s="115">
        <v>0.14461253954367601</v>
      </c>
      <c r="C2" s="115">
        <v>0.95</v>
      </c>
      <c r="D2" s="116">
        <v>52.701339651165988</v>
      </c>
      <c r="E2" s="60" t="s">
        <v>201</v>
      </c>
      <c r="F2" s="115">
        <v>1</v>
      </c>
      <c r="G2" s="115">
        <v>1</v>
      </c>
    </row>
    <row r="3" spans="1:7" ht="15.75" customHeight="1" x14ac:dyDescent="0.2">
      <c r="A3" s="36" t="s">
        <v>169</v>
      </c>
      <c r="B3" s="115">
        <v>0</v>
      </c>
      <c r="C3" s="115">
        <v>0.95</v>
      </c>
      <c r="D3" s="116">
        <v>39.760707816552028</v>
      </c>
      <c r="E3" s="60" t="s">
        <v>201</v>
      </c>
      <c r="F3" s="115">
        <v>1</v>
      </c>
      <c r="G3" s="115">
        <v>1</v>
      </c>
    </row>
    <row r="4" spans="1:7" ht="15.75" customHeight="1" x14ac:dyDescent="0.2">
      <c r="A4" s="36" t="s">
        <v>170</v>
      </c>
      <c r="B4" s="115">
        <v>0</v>
      </c>
      <c r="C4" s="115">
        <v>0.95</v>
      </c>
      <c r="D4" s="116">
        <v>330.87002329849241</v>
      </c>
      <c r="E4" s="60" t="s">
        <v>201</v>
      </c>
      <c r="F4" s="115">
        <v>1</v>
      </c>
      <c r="G4" s="115">
        <v>1</v>
      </c>
    </row>
    <row r="5" spans="1:7" ht="15.75" customHeight="1" x14ac:dyDescent="0.2">
      <c r="A5" s="36" t="s">
        <v>171</v>
      </c>
      <c r="B5" s="115">
        <v>0</v>
      </c>
      <c r="C5" s="115">
        <v>0.95</v>
      </c>
      <c r="D5" s="116">
        <v>0.7053458748770679</v>
      </c>
      <c r="E5" s="60" t="s">
        <v>201</v>
      </c>
      <c r="F5" s="115">
        <v>1</v>
      </c>
      <c r="G5" s="115">
        <v>1</v>
      </c>
    </row>
    <row r="6" spans="1:7" ht="15.75" customHeight="1" x14ac:dyDescent="0.2">
      <c r="A6" s="36" t="s">
        <v>172</v>
      </c>
      <c r="B6" s="115">
        <v>0</v>
      </c>
      <c r="C6" s="115">
        <v>0.95</v>
      </c>
      <c r="D6" s="116">
        <v>99.99</v>
      </c>
      <c r="E6" s="60" t="s">
        <v>201</v>
      </c>
      <c r="F6" s="115">
        <v>1</v>
      </c>
      <c r="G6" s="115">
        <v>1</v>
      </c>
    </row>
    <row r="7" spans="1:7" ht="15.75" customHeight="1" x14ac:dyDescent="0.2">
      <c r="A7" s="36" t="s">
        <v>173</v>
      </c>
      <c r="B7" s="115">
        <v>0</v>
      </c>
      <c r="C7" s="115">
        <v>0.95</v>
      </c>
      <c r="D7" s="116">
        <v>99.99</v>
      </c>
      <c r="E7" s="60" t="s">
        <v>201</v>
      </c>
      <c r="F7" s="115">
        <v>1</v>
      </c>
      <c r="G7" s="115">
        <v>1</v>
      </c>
    </row>
    <row r="8" spans="1:7" ht="15.75" customHeight="1" x14ac:dyDescent="0.2">
      <c r="A8" s="36" t="s">
        <v>174</v>
      </c>
      <c r="B8" s="115">
        <v>0</v>
      </c>
      <c r="C8" s="115">
        <v>0.95</v>
      </c>
      <c r="D8" s="116">
        <v>99.99</v>
      </c>
      <c r="E8" s="60" t="s">
        <v>201</v>
      </c>
      <c r="F8" s="115">
        <v>1</v>
      </c>
      <c r="G8" s="115">
        <v>1</v>
      </c>
    </row>
    <row r="9" spans="1:7" ht="15.75" customHeight="1" x14ac:dyDescent="0.2">
      <c r="A9" s="36" t="s">
        <v>175</v>
      </c>
      <c r="B9" s="115">
        <v>0</v>
      </c>
      <c r="C9" s="115">
        <v>0.95</v>
      </c>
      <c r="D9" s="116">
        <v>99.99</v>
      </c>
      <c r="E9" s="60" t="s">
        <v>201</v>
      </c>
      <c r="F9" s="115">
        <v>1</v>
      </c>
      <c r="G9" s="115">
        <v>1</v>
      </c>
    </row>
    <row r="10" spans="1:7" ht="15.75" customHeight="1" x14ac:dyDescent="0.2">
      <c r="A10" s="85" t="s">
        <v>176</v>
      </c>
      <c r="B10" s="115">
        <v>0</v>
      </c>
      <c r="C10" s="115">
        <v>0.95</v>
      </c>
      <c r="D10" s="116">
        <v>12.89300726034795</v>
      </c>
      <c r="E10" s="60" t="s">
        <v>201</v>
      </c>
      <c r="F10" s="115">
        <v>1</v>
      </c>
      <c r="G10" s="115">
        <v>1</v>
      </c>
    </row>
    <row r="11" spans="1:7" ht="15.75" customHeight="1" x14ac:dyDescent="0.2">
      <c r="A11" s="85" t="s">
        <v>177</v>
      </c>
      <c r="B11" s="115">
        <v>0</v>
      </c>
      <c r="C11" s="115">
        <v>0.95</v>
      </c>
      <c r="D11" s="116">
        <v>12.89300726034795</v>
      </c>
      <c r="E11" s="60" t="s">
        <v>201</v>
      </c>
      <c r="F11" s="115">
        <v>1</v>
      </c>
      <c r="G11" s="115">
        <v>1</v>
      </c>
    </row>
    <row r="12" spans="1:7" ht="15.75" customHeight="1" x14ac:dyDescent="0.2">
      <c r="A12" s="85" t="s">
        <v>178</v>
      </c>
      <c r="B12" s="115">
        <v>0</v>
      </c>
      <c r="C12" s="115">
        <v>0.95</v>
      </c>
      <c r="D12" s="116">
        <v>12.89300726034795</v>
      </c>
      <c r="E12" s="60" t="s">
        <v>201</v>
      </c>
      <c r="F12" s="115">
        <v>1</v>
      </c>
      <c r="G12" s="115">
        <v>1</v>
      </c>
    </row>
    <row r="13" spans="1:7" ht="15.75" customHeight="1" x14ac:dyDescent="0.2">
      <c r="A13" s="85" t="s">
        <v>179</v>
      </c>
      <c r="B13" s="115">
        <v>0</v>
      </c>
      <c r="C13" s="115">
        <v>0.95</v>
      </c>
      <c r="D13" s="116">
        <v>12.89300726034795</v>
      </c>
      <c r="E13" s="60" t="s">
        <v>201</v>
      </c>
      <c r="F13" s="115">
        <v>1</v>
      </c>
      <c r="G13" s="115">
        <v>1</v>
      </c>
    </row>
    <row r="14" spans="1:7" ht="15.75" customHeight="1" x14ac:dyDescent="0.2">
      <c r="A14" s="7" t="s">
        <v>180</v>
      </c>
      <c r="B14" s="115">
        <v>0</v>
      </c>
      <c r="C14" s="115">
        <v>0.95</v>
      </c>
      <c r="D14" s="116">
        <v>12.89300726034795</v>
      </c>
      <c r="E14" s="60" t="s">
        <v>201</v>
      </c>
      <c r="F14" s="115">
        <v>1</v>
      </c>
      <c r="G14" s="115">
        <v>1</v>
      </c>
    </row>
    <row r="15" spans="1:7" ht="15.75" customHeight="1" x14ac:dyDescent="0.2">
      <c r="A15" s="7" t="s">
        <v>181</v>
      </c>
      <c r="B15" s="115">
        <v>0</v>
      </c>
      <c r="C15" s="115">
        <v>0.95</v>
      </c>
      <c r="D15" s="116">
        <v>12.89300726034795</v>
      </c>
      <c r="E15" s="60" t="s">
        <v>201</v>
      </c>
      <c r="F15" s="115">
        <v>1</v>
      </c>
      <c r="G15" s="115">
        <v>1</v>
      </c>
    </row>
    <row r="16" spans="1:7" ht="15.75" customHeight="1" x14ac:dyDescent="0.2">
      <c r="A16" s="36" t="s">
        <v>182</v>
      </c>
      <c r="B16" s="115">
        <v>0.36814249999999998</v>
      </c>
      <c r="C16" s="115">
        <v>0.95</v>
      </c>
      <c r="D16" s="116">
        <v>0.59976585339175292</v>
      </c>
      <c r="E16" s="60" t="s">
        <v>201</v>
      </c>
      <c r="F16" s="115">
        <v>1</v>
      </c>
      <c r="G16" s="115">
        <v>1</v>
      </c>
    </row>
    <row r="17" spans="1:7" ht="15.75" customHeight="1" x14ac:dyDescent="0.2">
      <c r="A17" s="36" t="s">
        <v>183</v>
      </c>
      <c r="B17" s="115">
        <v>0</v>
      </c>
      <c r="C17" s="115">
        <v>0.95</v>
      </c>
      <c r="D17" s="116">
        <v>0.1369044839662158</v>
      </c>
      <c r="E17" s="60" t="s">
        <v>201</v>
      </c>
      <c r="F17" s="115">
        <v>1</v>
      </c>
      <c r="G17" s="115">
        <v>1</v>
      </c>
    </row>
    <row r="18" spans="1:7" ht="15.95" customHeight="1" x14ac:dyDescent="0.2">
      <c r="A18" s="36" t="s">
        <v>157</v>
      </c>
      <c r="B18" s="115">
        <v>0.29069230000000001</v>
      </c>
      <c r="C18" s="115">
        <v>0.95</v>
      </c>
      <c r="D18" s="116">
        <v>7.6528811752546302</v>
      </c>
      <c r="E18" s="60" t="s">
        <v>201</v>
      </c>
      <c r="F18" s="115">
        <v>1</v>
      </c>
      <c r="G18" s="115">
        <v>1</v>
      </c>
    </row>
    <row r="19" spans="1:7" ht="15.75" customHeight="1" x14ac:dyDescent="0.2">
      <c r="A19" s="36" t="s">
        <v>158</v>
      </c>
      <c r="B19" s="115">
        <v>0.29069230000000001</v>
      </c>
      <c r="C19" s="115">
        <v>0.95</v>
      </c>
      <c r="D19" s="116">
        <v>7.6528811752546302</v>
      </c>
      <c r="E19" s="60" t="s">
        <v>201</v>
      </c>
      <c r="F19" s="115">
        <v>1</v>
      </c>
      <c r="G19" s="115">
        <v>1</v>
      </c>
    </row>
    <row r="20" spans="1:7" ht="15.75" customHeight="1" x14ac:dyDescent="0.2">
      <c r="A20" s="36" t="s">
        <v>159</v>
      </c>
      <c r="B20" s="115">
        <v>0</v>
      </c>
      <c r="C20" s="115">
        <v>0.95</v>
      </c>
      <c r="D20" s="116">
        <v>99.99</v>
      </c>
      <c r="E20" s="60" t="s">
        <v>201</v>
      </c>
      <c r="F20" s="115">
        <v>1</v>
      </c>
      <c r="G20" s="115">
        <v>1</v>
      </c>
    </row>
    <row r="21" spans="1:7" ht="15.75" customHeight="1" x14ac:dyDescent="0.2">
      <c r="A21" s="36" t="s">
        <v>184</v>
      </c>
      <c r="B21" s="115">
        <v>0.45615339999999999</v>
      </c>
      <c r="C21" s="115">
        <v>0.95</v>
      </c>
      <c r="D21" s="116">
        <v>6.8385112571292028</v>
      </c>
      <c r="E21" s="60" t="s">
        <v>201</v>
      </c>
      <c r="F21" s="115">
        <v>1</v>
      </c>
      <c r="G21" s="115">
        <v>1</v>
      </c>
    </row>
    <row r="22" spans="1:7" ht="15.75" customHeight="1" x14ac:dyDescent="0.2">
      <c r="A22" s="36" t="s">
        <v>185</v>
      </c>
      <c r="B22" s="115">
        <v>0</v>
      </c>
      <c r="C22" s="115">
        <v>0.95</v>
      </c>
      <c r="D22" s="116">
        <v>22.18672916624363</v>
      </c>
      <c r="E22" s="60" t="s">
        <v>201</v>
      </c>
      <c r="F22" s="115">
        <v>1</v>
      </c>
      <c r="G22" s="115">
        <v>1</v>
      </c>
    </row>
    <row r="23" spans="1:7" ht="15.75" customHeight="1" x14ac:dyDescent="0.2">
      <c r="A23" s="36" t="s">
        <v>186</v>
      </c>
      <c r="B23" s="115">
        <v>0</v>
      </c>
      <c r="C23" s="115">
        <v>0.95</v>
      </c>
      <c r="D23" s="116">
        <v>4.204855047571205</v>
      </c>
      <c r="E23" s="60" t="s">
        <v>201</v>
      </c>
      <c r="F23" s="115">
        <v>1</v>
      </c>
      <c r="G23" s="115">
        <v>1</v>
      </c>
    </row>
    <row r="24" spans="1:7" ht="15.75" customHeight="1" x14ac:dyDescent="0.2">
      <c r="A24" s="36" t="s">
        <v>187</v>
      </c>
      <c r="B24" s="115">
        <v>0.34134875790334002</v>
      </c>
      <c r="C24" s="115">
        <v>0.95</v>
      </c>
      <c r="D24" s="116">
        <v>99.99</v>
      </c>
      <c r="E24" s="60" t="s">
        <v>201</v>
      </c>
      <c r="F24" s="115">
        <v>1</v>
      </c>
      <c r="G24" s="115">
        <v>1</v>
      </c>
    </row>
    <row r="25" spans="1:7" ht="15.75" customHeight="1" x14ac:dyDescent="0.2">
      <c r="A25" s="36" t="s">
        <v>188</v>
      </c>
      <c r="B25" s="115">
        <v>0</v>
      </c>
      <c r="C25" s="115">
        <v>0.95</v>
      </c>
      <c r="D25" s="116">
        <v>99.99</v>
      </c>
      <c r="E25" s="60" t="s">
        <v>201</v>
      </c>
      <c r="F25" s="115">
        <v>1</v>
      </c>
      <c r="G25" s="115">
        <v>1</v>
      </c>
    </row>
    <row r="26" spans="1:7" ht="15.75" customHeight="1" x14ac:dyDescent="0.2">
      <c r="A26" s="36" t="s">
        <v>189</v>
      </c>
      <c r="B26" s="115">
        <v>0.32054400444030801</v>
      </c>
      <c r="C26" s="115">
        <v>0.95</v>
      </c>
      <c r="D26" s="116">
        <v>99.99</v>
      </c>
      <c r="E26" s="60" t="s">
        <v>201</v>
      </c>
      <c r="F26" s="115">
        <v>1</v>
      </c>
      <c r="G26" s="115">
        <v>1</v>
      </c>
    </row>
    <row r="27" spans="1:7" ht="15.75" customHeight="1" x14ac:dyDescent="0.2">
      <c r="A27" s="36" t="s">
        <v>190</v>
      </c>
      <c r="B27" s="115">
        <v>0</v>
      </c>
      <c r="C27" s="115">
        <v>0.95</v>
      </c>
      <c r="D27" s="116">
        <v>18.45543989933406</v>
      </c>
      <c r="E27" s="60" t="s">
        <v>201</v>
      </c>
      <c r="F27" s="115">
        <v>1</v>
      </c>
      <c r="G27" s="115">
        <v>1</v>
      </c>
    </row>
    <row r="28" spans="1:7" ht="15.75" customHeight="1" x14ac:dyDescent="0.2">
      <c r="A28" s="36" t="s">
        <v>191</v>
      </c>
      <c r="B28" s="115">
        <v>0</v>
      </c>
      <c r="C28" s="115">
        <v>0.95</v>
      </c>
      <c r="D28" s="116">
        <v>99.99</v>
      </c>
      <c r="E28" s="60" t="s">
        <v>201</v>
      </c>
      <c r="F28" s="115">
        <v>1</v>
      </c>
      <c r="G28" s="115">
        <v>1</v>
      </c>
    </row>
    <row r="29" spans="1:7" ht="15.75" customHeight="1" x14ac:dyDescent="0.2">
      <c r="A29" s="36" t="s">
        <v>192</v>
      </c>
      <c r="B29" s="115">
        <v>0.33300000000000002</v>
      </c>
      <c r="C29" s="115">
        <v>0.95</v>
      </c>
      <c r="D29" s="116">
        <v>101.48750651619279</v>
      </c>
      <c r="E29" s="60" t="s">
        <v>201</v>
      </c>
      <c r="F29" s="115">
        <v>1</v>
      </c>
      <c r="G29" s="115">
        <v>1</v>
      </c>
    </row>
    <row r="30" spans="1:7" ht="15.75" customHeight="1" x14ac:dyDescent="0.2">
      <c r="A30" s="36" t="s">
        <v>205</v>
      </c>
      <c r="B30" s="115">
        <v>0</v>
      </c>
      <c r="C30" s="115">
        <v>0.95</v>
      </c>
      <c r="D30" s="116">
        <v>99</v>
      </c>
      <c r="E30" s="60" t="s">
        <v>201</v>
      </c>
      <c r="F30" s="115">
        <v>1</v>
      </c>
      <c r="G30" s="115">
        <v>1</v>
      </c>
    </row>
    <row r="31" spans="1:7" ht="15.75" customHeight="1" x14ac:dyDescent="0.2">
      <c r="A31" s="36" t="s">
        <v>161</v>
      </c>
      <c r="B31" s="115">
        <v>0</v>
      </c>
      <c r="C31" s="115">
        <v>0.95</v>
      </c>
      <c r="D31" s="116">
        <v>0.71812950856378532</v>
      </c>
      <c r="E31" s="60" t="s">
        <v>201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1.2755455448204329</v>
      </c>
      <c r="E32" s="60" t="s">
        <v>201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0.27505052089691201</v>
      </c>
      <c r="C33" s="115">
        <v>0.95</v>
      </c>
      <c r="D33" s="116">
        <v>99.99</v>
      </c>
      <c r="E33" s="60" t="s">
        <v>201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0.31826379999999999</v>
      </c>
      <c r="C34" s="115">
        <v>0.95</v>
      </c>
      <c r="D34" s="116">
        <v>99.99</v>
      </c>
      <c r="E34" s="60" t="s">
        <v>201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201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0.40552015398285901</v>
      </c>
      <c r="C36" s="115">
        <v>0.95</v>
      </c>
      <c r="D36" s="116">
        <v>99.99</v>
      </c>
      <c r="E36" s="60" t="s">
        <v>201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0.26664182570942802</v>
      </c>
      <c r="C37" s="115">
        <v>0.95</v>
      </c>
      <c r="D37" s="116">
        <v>99.99</v>
      </c>
      <c r="E37" s="60" t="s">
        <v>201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5.6128394886581123</v>
      </c>
      <c r="E38" s="60" t="s">
        <v>201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0.49876978757750101</v>
      </c>
      <c r="C39" s="115">
        <v>0.95</v>
      </c>
      <c r="D39" s="116">
        <v>99.99</v>
      </c>
      <c r="E39" s="60" t="s">
        <v>201</v>
      </c>
      <c r="F39" s="115">
        <v>1</v>
      </c>
      <c r="G39" s="115">
        <v>1</v>
      </c>
    </row>
  </sheetData>
  <sheetProtection algorithmName="SHA-512" hashValue="86/1pk51Rl3Jh71pyZVuUuRdVwds7d+7X0tQmp5RLZnsTerNhh4LpiZDaLsmRIEIqkYfdTWMCgchpogwLYU7sQ==" saltValue="28CSRW76rjV4YHhjD5Vxj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160</v>
      </c>
      <c r="B1" s="71" t="s">
        <v>206</v>
      </c>
      <c r="C1" s="71" t="s">
        <v>207</v>
      </c>
    </row>
    <row r="2" spans="1:3" x14ac:dyDescent="0.2">
      <c r="A2" s="61" t="s">
        <v>180</v>
      </c>
      <c r="B2" s="59" t="s">
        <v>190</v>
      </c>
      <c r="C2" s="59"/>
    </row>
    <row r="3" spans="1:3" x14ac:dyDescent="0.2">
      <c r="A3" s="61" t="s">
        <v>181</v>
      </c>
      <c r="B3" s="59" t="s">
        <v>190</v>
      </c>
      <c r="C3" s="59"/>
    </row>
    <row r="4" spans="1:3" x14ac:dyDescent="0.2">
      <c r="A4" s="62" t="s">
        <v>192</v>
      </c>
      <c r="B4" s="59" t="s">
        <v>185</v>
      </c>
      <c r="C4" s="59"/>
    </row>
    <row r="5" spans="1:3" x14ac:dyDescent="0.2">
      <c r="A5" s="62" t="s">
        <v>189</v>
      </c>
      <c r="B5" s="59" t="s">
        <v>185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pOFt7FgIRJFX787qouForYuah30J8GKhGtTKT9P3htMyGPVnOI3tKaByJhsEaPjGvpHGT1swb11WtdnGI1BDmA==" saltValue="gmoin6vjwKJ+yR9LWhfTD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160</v>
      </c>
    </row>
    <row r="2" spans="1:1" x14ac:dyDescent="0.2">
      <c r="A2" s="32" t="s">
        <v>172</v>
      </c>
    </row>
    <row r="3" spans="1:1" x14ac:dyDescent="0.2">
      <c r="A3" s="32" t="s">
        <v>182</v>
      </c>
    </row>
    <row r="4" spans="1:1" x14ac:dyDescent="0.2">
      <c r="A4" s="32" t="s">
        <v>186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sheetProtection algorithmName="SHA-512" hashValue="OqAaH/nAdW0W2Qmz24k47tD9zBW+Oja2gVfQ5fJHfDMg4a/Hr6SCvWgFJAYJbe3b0YGeOVndPnnMIqR49BL+yQ==" saltValue="dI0VuGO+Sj1Tkk2+GrAhj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4" t="s">
        <v>87</v>
      </c>
      <c r="B2" s="18">
        <f>'Donnees pop de l''annee de ref'!C51</f>
        <v>3.3</v>
      </c>
      <c r="C2" s="18">
        <f>'Donnees pop de l''annee de ref'!C52</f>
        <v>3.3</v>
      </c>
      <c r="D2" s="18">
        <f>'Donnees pop de l''annee de ref'!C53</f>
        <v>3.3</v>
      </c>
      <c r="E2" s="18">
        <f>'Donnees pop de l''annee de ref'!C54</f>
        <v>3.3</v>
      </c>
      <c r="F2" s="18">
        <f>'Donnees pop de l''annee de ref'!C55</f>
        <v>3.3</v>
      </c>
    </row>
    <row r="3" spans="1:6" ht="15.75" customHeight="1" x14ac:dyDescent="0.2">
      <c r="A3" s="4" t="s">
        <v>209</v>
      </c>
      <c r="B3" s="18">
        <f>frac_mam_1month * 2.6</f>
        <v>8.3527740836143491E-2</v>
      </c>
      <c r="C3" s="18">
        <f>frac_mam_1_5months * 2.6</f>
        <v>8.3527740836143491E-2</v>
      </c>
      <c r="D3" s="18">
        <f>frac_mam_6_11months * 2.6</f>
        <v>0.18247376978397373</v>
      </c>
      <c r="E3" s="18">
        <f>frac_mam_12_23months * 2.6</f>
        <v>0.14257949218153962</v>
      </c>
      <c r="F3" s="18">
        <f>frac_mam_24_59months * 2.6</f>
        <v>7.7035616710782087E-2</v>
      </c>
    </row>
    <row r="4" spans="1:6" ht="15.75" customHeight="1" x14ac:dyDescent="0.2">
      <c r="A4" s="4" t="s">
        <v>208</v>
      </c>
      <c r="B4" s="18">
        <f>frac_sam_1month * 2.6</f>
        <v>2.9854784533381341E-2</v>
      </c>
      <c r="C4" s="18">
        <f>frac_sam_1_5months * 2.6</f>
        <v>2.9854784533381341E-2</v>
      </c>
      <c r="D4" s="18">
        <f>frac_sam_6_11months * 2.6</f>
        <v>6.8858340755104941E-2</v>
      </c>
      <c r="E4" s="18">
        <f>frac_sam_12_23months * 2.6</f>
        <v>3.3041664212942058E-2</v>
      </c>
      <c r="F4" s="18">
        <f>frac_sam_24_59months * 2.6</f>
        <v>1.7132081929594319E-2</v>
      </c>
    </row>
  </sheetData>
  <sheetProtection algorithmName="SHA-512" hashValue="Q3eJIgqKGOm4BF3qstyYKU9HaEzm/s3+vzOxB8ei3jIowKPdXNz0MCo9G+AOXrvS83go7CXHb3iGNFCKiYt05w==" saltValue="jzZMFBA2wbWo14x2wlKyv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211</v>
      </c>
      <c r="B1" s="1" t="s">
        <v>160</v>
      </c>
      <c r="C1" s="39" t="s">
        <v>109</v>
      </c>
      <c r="D1" s="39" t="s">
        <v>96</v>
      </c>
      <c r="E1" s="39" t="s">
        <v>97</v>
      </c>
      <c r="F1" s="39" t="s">
        <v>98</v>
      </c>
      <c r="G1" s="39" t="s">
        <v>99</v>
      </c>
      <c r="H1" s="39" t="s">
        <v>122</v>
      </c>
      <c r="I1" s="39" t="s">
        <v>123</v>
      </c>
      <c r="J1" s="39" t="s">
        <v>124</v>
      </c>
      <c r="K1" s="39" t="s">
        <v>125</v>
      </c>
      <c r="L1" s="39" t="s">
        <v>69</v>
      </c>
      <c r="M1" s="39" t="s">
        <v>70</v>
      </c>
      <c r="N1" s="39" t="s">
        <v>71</v>
      </c>
      <c r="O1" s="39" t="s">
        <v>72</v>
      </c>
    </row>
    <row r="2" spans="1:15" ht="15.75" customHeight="1" x14ac:dyDescent="0.2">
      <c r="A2" s="39" t="s">
        <v>86</v>
      </c>
      <c r="B2" s="7" t="s">
        <v>170</v>
      </c>
      <c r="C2" s="65">
        <v>0</v>
      </c>
      <c r="D2" s="65">
        <f>food_insecure</f>
        <v>0.64599999999999991</v>
      </c>
      <c r="E2" s="65">
        <f>food_insecure</f>
        <v>0.64599999999999991</v>
      </c>
      <c r="F2" s="65">
        <f>food_insecure</f>
        <v>0.64599999999999991</v>
      </c>
      <c r="G2" s="65">
        <f>food_insecure</f>
        <v>0.64599999999999991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171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184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185</v>
      </c>
      <c r="C5" s="65">
        <v>0</v>
      </c>
      <c r="D5" s="65">
        <v>0</v>
      </c>
      <c r="E5" s="65">
        <f>food_insecure</f>
        <v>0.64599999999999991</v>
      </c>
      <c r="F5" s="65">
        <f>food_insecure</f>
        <v>0.64599999999999991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189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191</v>
      </c>
      <c r="C7" s="65">
        <f>diarrhoea_1mo*frac_diarrhea_severe</f>
        <v>7.2394881170018285E-2</v>
      </c>
      <c r="D7" s="65">
        <f>diarrhoea_1_5mo*frac_diarrhea_severe</f>
        <v>7.2394881170018285E-2</v>
      </c>
      <c r="E7" s="65">
        <f>diarrhoea_6_11mo*frac_diarrhea_severe</f>
        <v>7.2394881170018285E-2</v>
      </c>
      <c r="F7" s="65">
        <f>diarrhoea_12_23mo*frac_diarrhea_severe</f>
        <v>7.2394881170018285E-2</v>
      </c>
      <c r="G7" s="65">
        <f>diarrhoea_24_59mo*frac_diarrhea_severe</f>
        <v>7.2394881170018285E-2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192</v>
      </c>
      <c r="C8" s="65">
        <v>0</v>
      </c>
      <c r="D8" s="65">
        <v>0</v>
      </c>
      <c r="E8" s="65">
        <f>food_insecure</f>
        <v>0.64599999999999991</v>
      </c>
      <c r="F8" s="65">
        <f>food_insecure</f>
        <v>0.64599999999999991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205</v>
      </c>
      <c r="C9" s="65">
        <v>0</v>
      </c>
      <c r="D9" s="65">
        <v>0</v>
      </c>
      <c r="E9" s="65">
        <f>food_insecure</f>
        <v>0.64599999999999991</v>
      </c>
      <c r="F9" s="65">
        <f>food_insecure</f>
        <v>0.64599999999999991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161</v>
      </c>
      <c r="C10" s="65">
        <v>0</v>
      </c>
      <c r="D10" s="65">
        <f>IF(ISBLANK(comm_deliv), frac_children_health_facility,1)</f>
        <v>0.49</v>
      </c>
      <c r="E10" s="65">
        <f>IF(ISBLANK(comm_deliv), frac_children_health_facility,1)</f>
        <v>0.49</v>
      </c>
      <c r="F10" s="65">
        <f>IF(ISBLANK(comm_deliv), frac_children_health_facility,1)</f>
        <v>0.49</v>
      </c>
      <c r="G10" s="65">
        <f>IF(ISBLANK(comm_deliv), frac_children_health_facility,1)</f>
        <v>0.49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7.2394881170018285E-2</v>
      </c>
      <c r="D12" s="65">
        <f>diarrhoea_1_5mo*frac_diarrhea_severe</f>
        <v>7.2394881170018285E-2</v>
      </c>
      <c r="E12" s="65">
        <f>diarrhoea_6_11mo*frac_diarrhea_severe</f>
        <v>7.2394881170018285E-2</v>
      </c>
      <c r="F12" s="65">
        <f>diarrhoea_12_23mo*frac_diarrhea_severe</f>
        <v>7.2394881170018285E-2</v>
      </c>
      <c r="G12" s="65">
        <f>diarrhoea_24_59mo*frac_diarrhea_severe</f>
        <v>7.2394881170018285E-2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100</v>
      </c>
      <c r="B15" s="25" t="s">
        <v>168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0.64599999999999991</v>
      </c>
      <c r="I15" s="65">
        <f>food_insecure</f>
        <v>0.64599999999999991</v>
      </c>
      <c r="J15" s="65">
        <f>food_insecure</f>
        <v>0.64599999999999991</v>
      </c>
      <c r="K15" s="65">
        <f>food_insecure</f>
        <v>0.64599999999999991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169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180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181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0.61399999999999999</v>
      </c>
      <c r="I18" s="65">
        <f>frac_PW_health_facility</f>
        <v>0.61399999999999999</v>
      </c>
      <c r="J18" s="65">
        <f>frac_PW_health_facility</f>
        <v>0.61399999999999999</v>
      </c>
      <c r="K18" s="65">
        <f>frac_PW_health_facility</f>
        <v>0.61399999999999999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182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0.53</v>
      </c>
      <c r="I19" s="65">
        <f>frac_malaria_risk</f>
        <v>0.53</v>
      </c>
      <c r="J19" s="65">
        <f>frac_malaria_risk</f>
        <v>0.53</v>
      </c>
      <c r="K19" s="65">
        <f>frac_malaria_risk</f>
        <v>0.53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190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75</v>
      </c>
      <c r="B24" s="85" t="s">
        <v>172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0.75800000000000001</v>
      </c>
      <c r="M24" s="65">
        <f>famplan_unmet_need</f>
        <v>0.75800000000000001</v>
      </c>
      <c r="N24" s="65">
        <f>famplan_unmet_need</f>
        <v>0.75800000000000001</v>
      </c>
      <c r="O24" s="65">
        <f>famplan_unmet_need</f>
        <v>0.75800000000000001</v>
      </c>
    </row>
    <row r="25" spans="1:15" ht="15.75" customHeight="1" x14ac:dyDescent="0.2">
      <c r="B25" s="85" t="s">
        <v>176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0.42167406133087199</v>
      </c>
      <c r="M25" s="65">
        <f>(1-food_insecure)*(0.49)+food_insecure*(0.7)</f>
        <v>0.62565999999999988</v>
      </c>
      <c r="N25" s="65">
        <f>(1-food_insecure)*(0.49)+food_insecure*(0.7)</f>
        <v>0.62565999999999988</v>
      </c>
      <c r="O25" s="65">
        <f>(1-food_insecure)*(0.49)+food_insecure*(0.7)</f>
        <v>0.62565999999999988</v>
      </c>
    </row>
    <row r="26" spans="1:15" ht="15.75" customHeight="1" x14ac:dyDescent="0.2">
      <c r="B26" s="85" t="s">
        <v>177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0.18071745485608801</v>
      </c>
      <c r="M26" s="65">
        <f>(1-food_insecure)*(0.21)+food_insecure*(0.3)</f>
        <v>0.26813999999999999</v>
      </c>
      <c r="N26" s="65">
        <f>(1-food_insecure)*(0.21)+food_insecure*(0.3)</f>
        <v>0.26813999999999999</v>
      </c>
      <c r="O26" s="65">
        <f>(1-food_insecure)*(0.21)+food_insecure*(0.3)</f>
        <v>0.26813999999999999</v>
      </c>
    </row>
    <row r="27" spans="1:15" ht="15.75" customHeight="1" x14ac:dyDescent="0.2">
      <c r="B27" s="85" t="s">
        <v>178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7.1575273013040036E-2</v>
      </c>
      <c r="M27" s="65">
        <f>(1-food_insecure)*(0.3)</f>
        <v>0.10620000000000003</v>
      </c>
      <c r="N27" s="65">
        <f>(1-food_insecure)*(0.3)</f>
        <v>0.10620000000000003</v>
      </c>
      <c r="O27" s="65">
        <f>(1-food_insecure)*(0.3)</f>
        <v>0.10620000000000003</v>
      </c>
    </row>
    <row r="28" spans="1:15" ht="15.75" customHeight="1" x14ac:dyDescent="0.2">
      <c r="B28" s="85" t="s">
        <v>179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0.32603321079999997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210</v>
      </c>
      <c r="B30" s="7" t="s">
        <v>173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174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175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183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186</v>
      </c>
      <c r="C34" s="65">
        <f t="shared" ref="C34:O34" si="3">frac_malaria_risk</f>
        <v>0.53</v>
      </c>
      <c r="D34" s="65">
        <f t="shared" si="3"/>
        <v>0.53</v>
      </c>
      <c r="E34" s="65">
        <f t="shared" si="3"/>
        <v>0.53</v>
      </c>
      <c r="F34" s="65">
        <f t="shared" si="3"/>
        <v>0.53</v>
      </c>
      <c r="G34" s="65">
        <f t="shared" si="3"/>
        <v>0.53</v>
      </c>
      <c r="H34" s="65">
        <f t="shared" si="3"/>
        <v>0.53</v>
      </c>
      <c r="I34" s="65">
        <f t="shared" si="3"/>
        <v>0.53</v>
      </c>
      <c r="J34" s="65">
        <f t="shared" si="3"/>
        <v>0.53</v>
      </c>
      <c r="K34" s="65">
        <f t="shared" si="3"/>
        <v>0.53</v>
      </c>
      <c r="L34" s="65">
        <f t="shared" si="3"/>
        <v>0.53</v>
      </c>
      <c r="M34" s="65">
        <f t="shared" si="3"/>
        <v>0.53</v>
      </c>
      <c r="N34" s="65">
        <f t="shared" si="3"/>
        <v>0.53</v>
      </c>
      <c r="O34" s="65">
        <f t="shared" si="3"/>
        <v>0.53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sheetProtection algorithmName="SHA-512" hashValue="6rPV2VnMUL2k8/wwa0AozEdO4C5L43Or8uCyfSZFxA6+DlaCfBVSkkL9OMM/oYJDsuKLSATVjE7CAMSdp+ASjQ==" saltValue="iNAnF0HzIlDgrk6Yl3uT/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201</v>
      </c>
    </row>
    <row r="2" spans="1:1" x14ac:dyDescent="0.2">
      <c r="A2" s="113" t="s">
        <v>212</v>
      </c>
    </row>
    <row r="3" spans="1:1" x14ac:dyDescent="0.2">
      <c r="A3" s="113" t="s">
        <v>213</v>
      </c>
    </row>
    <row r="4" spans="1:1" x14ac:dyDescent="0.2">
      <c r="A4" s="113" t="s">
        <v>214</v>
      </c>
    </row>
  </sheetData>
  <sheetProtection algorithmName="SHA-512" hashValue="pxX/vx26bJzu545O0VVzXb0F8kMUyne9cHbYuKqztFKiU0q4iUcCSlivsMoMdezwc9L06d9jXQhl50r0wdnSaw==" saltValue="5iyhg5HQIM1kNfIlXBfu5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216</v>
      </c>
      <c r="B1" s="71" t="s">
        <v>215</v>
      </c>
      <c r="C1" s="71" t="s">
        <v>8</v>
      </c>
      <c r="D1" s="71" t="s">
        <v>144</v>
      </c>
      <c r="E1" s="71" t="s">
        <v>225</v>
      </c>
    </row>
    <row r="2" spans="1:5" ht="13.9" customHeight="1" x14ac:dyDescent="0.2">
      <c r="A2" s="26" t="s">
        <v>217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218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219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220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9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sheetProtection algorithmName="SHA-512" hashValue="6zpYa7fHV8Q/XIdZgnn56icrivjRvVjzWtUwJ3ZklLuNh19fYevqiB0mXx8u0V9VJ9fjPQ3Fanct2SEkx37s4A==" saltValue="4hgFRTkcHaLYa7vghOZg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211</v>
      </c>
      <c r="B1" s="67" t="s">
        <v>160</v>
      </c>
      <c r="C1" s="37" t="s">
        <v>109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122</v>
      </c>
      <c r="I1" s="37" t="s">
        <v>123</v>
      </c>
      <c r="J1" s="37" t="s">
        <v>124</v>
      </c>
      <c r="K1" s="37" t="s">
        <v>125</v>
      </c>
      <c r="L1" s="37" t="s">
        <v>69</v>
      </c>
      <c r="M1" s="37" t="s">
        <v>70</v>
      </c>
      <c r="N1" s="37" t="s">
        <v>71</v>
      </c>
      <c r="O1" s="37" t="s">
        <v>72</v>
      </c>
    </row>
    <row r="2" spans="1:15" ht="15.75" customHeight="1" x14ac:dyDescent="0.25">
      <c r="A2" s="37" t="s">
        <v>86</v>
      </c>
      <c r="B2" s="36" t="s">
        <v>170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171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157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158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159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184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185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189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191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192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205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161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100</v>
      </c>
      <c r="B18" s="36" t="s">
        <v>168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169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180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181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182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187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188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190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75</v>
      </c>
      <c r="B27" s="36" t="s">
        <v>172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176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177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178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179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210</v>
      </c>
      <c r="B33" s="36" t="s">
        <v>173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175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183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186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algorithmName="SHA-512" hashValue="AiBtIcT8RsCjxe1ilcqIOuO3PWfoKRpAdDsrYIVMltk/PCFT196++qYiUdYgtrOg8CKs9WTRC56luoJBn6738Q==" saltValue="HCtmPabXlItBeOVUrnCwdg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160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">
      <c r="A2" s="36" t="s">
        <v>168</v>
      </c>
      <c r="B2" s="102"/>
      <c r="C2" s="102"/>
      <c r="D2" s="102"/>
      <c r="E2" s="102"/>
      <c r="F2" s="102"/>
      <c r="G2" s="102"/>
      <c r="H2" s="102"/>
      <c r="I2" s="102" t="s">
        <v>5</v>
      </c>
      <c r="J2" s="102"/>
      <c r="K2" s="102"/>
    </row>
    <row r="3" spans="1:11" x14ac:dyDescent="0.2">
      <c r="A3" s="36" t="s">
        <v>169</v>
      </c>
      <c r="B3" s="102"/>
      <c r="C3" s="102"/>
      <c r="D3" s="102"/>
      <c r="E3" s="102"/>
      <c r="F3" s="102"/>
      <c r="G3" s="102"/>
      <c r="H3" s="102" t="s">
        <v>5</v>
      </c>
      <c r="I3" s="102"/>
      <c r="J3" s="102"/>
      <c r="K3" s="102"/>
    </row>
    <row r="4" spans="1:11" x14ac:dyDescent="0.2">
      <c r="A4" s="36" t="s">
        <v>170</v>
      </c>
      <c r="B4" s="102"/>
      <c r="C4" s="102"/>
      <c r="D4" s="102" t="s">
        <v>5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171</v>
      </c>
      <c r="B5" s="102"/>
      <c r="C5" s="102" t="s">
        <v>5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172</v>
      </c>
      <c r="B6" s="102"/>
      <c r="C6" s="102"/>
      <c r="D6" s="102"/>
      <c r="E6" s="102"/>
      <c r="F6" s="102"/>
      <c r="G6" s="102"/>
      <c r="H6" s="102"/>
      <c r="I6" s="102"/>
      <c r="J6" s="102" t="s">
        <v>5</v>
      </c>
      <c r="K6" s="102" t="s">
        <v>5</v>
      </c>
    </row>
    <row r="7" spans="1:11" x14ac:dyDescent="0.2">
      <c r="A7" s="36" t="s">
        <v>173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/>
      <c r="J7" s="102"/>
      <c r="K7" s="102"/>
    </row>
    <row r="8" spans="1:11" x14ac:dyDescent="0.2">
      <c r="A8" s="36" t="s">
        <v>174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/>
      <c r="J8" s="102"/>
      <c r="K8" s="102"/>
    </row>
    <row r="9" spans="1:11" x14ac:dyDescent="0.2">
      <c r="A9" s="36" t="s">
        <v>175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/>
      <c r="J9" s="102"/>
      <c r="K9" s="102"/>
    </row>
    <row r="10" spans="1:11" x14ac:dyDescent="0.2">
      <c r="A10" s="85" t="s">
        <v>176</v>
      </c>
      <c r="B10" s="102"/>
      <c r="C10" s="102" t="s">
        <v>5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177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178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179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180</v>
      </c>
      <c r="B14" s="102"/>
      <c r="C14" s="102" t="s">
        <v>5</v>
      </c>
      <c r="D14" s="102"/>
      <c r="E14" s="102"/>
      <c r="F14" s="102"/>
      <c r="G14" s="102"/>
      <c r="H14" s="102"/>
      <c r="I14" s="102" t="s">
        <v>5</v>
      </c>
      <c r="J14" s="102"/>
      <c r="K14" s="102"/>
    </row>
    <row r="15" spans="1:11" x14ac:dyDescent="0.2">
      <c r="A15" s="89" t="s">
        <v>181</v>
      </c>
      <c r="B15" s="102"/>
      <c r="C15" s="102" t="s">
        <v>5</v>
      </c>
      <c r="D15" s="102"/>
      <c r="E15" s="102"/>
      <c r="F15" s="102"/>
      <c r="G15" s="102"/>
      <c r="H15" s="102"/>
      <c r="I15" s="102" t="s">
        <v>5</v>
      </c>
      <c r="J15" s="102"/>
      <c r="K15" s="102"/>
    </row>
    <row r="16" spans="1:11" x14ac:dyDescent="0.2">
      <c r="A16" s="36" t="s">
        <v>182</v>
      </c>
      <c r="B16" s="102"/>
      <c r="C16" s="102" t="s">
        <v>5</v>
      </c>
      <c r="D16" s="102"/>
      <c r="E16" s="102"/>
      <c r="F16" s="102"/>
      <c r="G16" s="102"/>
      <c r="H16" s="102" t="s">
        <v>5</v>
      </c>
      <c r="I16" s="102" t="s">
        <v>5</v>
      </c>
      <c r="J16" s="102"/>
      <c r="K16" s="102"/>
    </row>
    <row r="17" spans="1:11" x14ac:dyDescent="0.2">
      <c r="A17" s="36" t="s">
        <v>183</v>
      </c>
      <c r="B17" s="102"/>
      <c r="C17" s="102" t="s">
        <v>5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157</v>
      </c>
      <c r="B18" s="102" t="s">
        <v>5</v>
      </c>
      <c r="C18" s="102"/>
      <c r="D18" s="102"/>
      <c r="E18" s="102"/>
      <c r="F18" s="102" t="s">
        <v>5</v>
      </c>
      <c r="G18" s="102"/>
      <c r="H18" s="102"/>
      <c r="I18" s="102"/>
      <c r="J18" s="102"/>
      <c r="K18" s="102"/>
    </row>
    <row r="19" spans="1:11" x14ac:dyDescent="0.2">
      <c r="A19" s="36" t="s">
        <v>158</v>
      </c>
      <c r="B19" s="102" t="s">
        <v>5</v>
      </c>
      <c r="C19" s="102"/>
      <c r="D19" s="102"/>
      <c r="E19" s="102"/>
      <c r="F19" s="102" t="s">
        <v>5</v>
      </c>
      <c r="G19" s="102"/>
      <c r="H19" s="102"/>
      <c r="I19" s="102"/>
      <c r="J19" s="102"/>
      <c r="K19" s="102"/>
    </row>
    <row r="20" spans="1:11" x14ac:dyDescent="0.2">
      <c r="A20" s="36" t="s">
        <v>159</v>
      </c>
      <c r="B20" s="102" t="s">
        <v>5</v>
      </c>
      <c r="C20" s="102"/>
      <c r="D20" s="102"/>
      <c r="E20" s="102"/>
      <c r="F20" s="102" t="s">
        <v>5</v>
      </c>
      <c r="G20" s="102"/>
      <c r="H20" s="102"/>
      <c r="I20" s="102"/>
      <c r="J20" s="102"/>
      <c r="K20" s="102"/>
    </row>
    <row r="21" spans="1:11" x14ac:dyDescent="0.2">
      <c r="A21" s="36" t="s">
        <v>184</v>
      </c>
      <c r="B21" s="102"/>
      <c r="C21" s="102"/>
      <c r="D21" s="102"/>
      <c r="E21" s="102"/>
      <c r="F21" s="102"/>
      <c r="G21" s="102"/>
      <c r="H21" s="102" t="s">
        <v>5</v>
      </c>
      <c r="I21" s="102" t="s">
        <v>5</v>
      </c>
      <c r="J21" s="102"/>
      <c r="K21" s="102"/>
    </row>
    <row r="22" spans="1:11" x14ac:dyDescent="0.2">
      <c r="A22" s="36" t="s">
        <v>185</v>
      </c>
      <c r="B22" s="102" t="s">
        <v>5</v>
      </c>
      <c r="C22" s="102" t="s">
        <v>5</v>
      </c>
      <c r="D22" s="102" t="s">
        <v>5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186</v>
      </c>
      <c r="B23" s="102"/>
      <c r="C23" s="102" t="s">
        <v>5</v>
      </c>
      <c r="D23" s="102"/>
      <c r="E23" s="102"/>
      <c r="F23" s="102"/>
      <c r="G23" s="102"/>
      <c r="H23" s="102"/>
      <c r="I23" s="102" t="s">
        <v>5</v>
      </c>
      <c r="J23" s="102"/>
      <c r="K23" s="102"/>
    </row>
    <row r="24" spans="1:11" x14ac:dyDescent="0.2">
      <c r="A24" s="36" t="s">
        <v>187</v>
      </c>
      <c r="B24" s="102"/>
      <c r="C24" s="102"/>
      <c r="D24" s="102"/>
      <c r="E24" s="102"/>
      <c r="F24" s="102"/>
      <c r="G24" s="102"/>
      <c r="H24" s="102" t="s">
        <v>5</v>
      </c>
      <c r="I24" s="102"/>
      <c r="J24" s="102"/>
      <c r="K24" s="102"/>
    </row>
    <row r="25" spans="1:11" x14ac:dyDescent="0.2">
      <c r="A25" s="36" t="s">
        <v>188</v>
      </c>
      <c r="B25" s="102"/>
      <c r="C25" s="102"/>
      <c r="D25" s="102"/>
      <c r="E25" s="102"/>
      <c r="F25" s="102"/>
      <c r="G25" s="102"/>
      <c r="H25" s="102" t="s">
        <v>5</v>
      </c>
      <c r="I25" s="102"/>
      <c r="J25" s="102"/>
      <c r="K25" s="102"/>
    </row>
    <row r="26" spans="1:11" x14ac:dyDescent="0.2">
      <c r="A26" s="36" t="s">
        <v>189</v>
      </c>
      <c r="B26" s="102"/>
      <c r="C26" s="102" t="s">
        <v>5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190</v>
      </c>
      <c r="B27" s="102"/>
      <c r="C27" s="102" t="s">
        <v>5</v>
      </c>
      <c r="D27" s="102"/>
      <c r="E27" s="102"/>
      <c r="F27" s="102"/>
      <c r="G27" s="102"/>
      <c r="H27" s="102"/>
      <c r="I27" s="102" t="s">
        <v>5</v>
      </c>
      <c r="J27" s="102"/>
      <c r="K27" s="102"/>
    </row>
    <row r="28" spans="1:11" x14ac:dyDescent="0.2">
      <c r="A28" s="36" t="s">
        <v>191</v>
      </c>
      <c r="B28" s="102"/>
      <c r="C28" s="102"/>
      <c r="D28" s="102"/>
      <c r="E28" s="102"/>
      <c r="F28" s="102"/>
      <c r="G28" s="102"/>
      <c r="H28" s="102" t="s">
        <v>5</v>
      </c>
      <c r="I28" s="102"/>
      <c r="J28" s="102"/>
      <c r="K28" s="102"/>
    </row>
    <row r="29" spans="1:11" x14ac:dyDescent="0.2">
      <c r="A29" s="36" t="s">
        <v>192</v>
      </c>
      <c r="B29" s="102" t="s">
        <v>5</v>
      </c>
      <c r="C29" s="102"/>
      <c r="D29" s="102" t="s">
        <v>5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205</v>
      </c>
      <c r="B30" s="102" t="s">
        <v>5</v>
      </c>
      <c r="C30" s="102" t="s">
        <v>5</v>
      </c>
      <c r="D30" s="102" t="s">
        <v>5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161</v>
      </c>
      <c r="B31" s="102"/>
      <c r="C31" s="102"/>
      <c r="D31" s="102"/>
      <c r="E31" s="102" t="s">
        <v>5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5</v>
      </c>
      <c r="H32" s="102" t="s">
        <v>5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5</v>
      </c>
      <c r="H33" s="102" t="s">
        <v>5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5</v>
      </c>
      <c r="H34" s="102" t="s">
        <v>5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5</v>
      </c>
      <c r="H35" s="102" t="s">
        <v>5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5</v>
      </c>
      <c r="H36" s="102" t="s">
        <v>5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5</v>
      </c>
      <c r="H37" s="102" t="s">
        <v>5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5</v>
      </c>
      <c r="I38" s="102"/>
      <c r="J38" s="102"/>
      <c r="K38" s="102"/>
    </row>
    <row r="39" spans="1:11" x14ac:dyDescent="0.2">
      <c r="A39" s="36" t="s">
        <v>200</v>
      </c>
      <c r="B39" s="102" t="s">
        <v>5</v>
      </c>
      <c r="C39" s="102"/>
      <c r="D39" s="102"/>
      <c r="E39" s="102"/>
      <c r="F39" s="102"/>
      <c r="G39" s="102" t="s">
        <v>5</v>
      </c>
      <c r="H39" s="102" t="s">
        <v>5</v>
      </c>
      <c r="I39" s="102"/>
      <c r="J39" s="102"/>
      <c r="K39" s="102"/>
    </row>
  </sheetData>
  <sheetProtection algorithmName="SHA-512" hashValue="LNmAJFKrhhgYZ71maGrxlFkDBCzKieMmKEzsQdSbdpx+7/rfzms+4bO0VBROJNruMAVZkuFXMZntki8CwFc95A==" saltValue="uezCKclh6VGL/sOx08CNY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">
      <c r="A2" s="81" t="s">
        <v>109</v>
      </c>
      <c r="B2" s="102" t="s">
        <v>5</v>
      </c>
      <c r="C2" s="102" t="s">
        <v>5</v>
      </c>
      <c r="D2" s="102" t="s">
        <v>5</v>
      </c>
      <c r="E2" s="102" t="s">
        <v>5</v>
      </c>
      <c r="F2" s="102" t="s">
        <v>5</v>
      </c>
      <c r="G2" s="102" t="s">
        <v>5</v>
      </c>
      <c r="H2" s="102" t="s">
        <v>5</v>
      </c>
      <c r="I2" s="102"/>
      <c r="J2" s="102"/>
      <c r="K2" s="102"/>
    </row>
    <row r="3" spans="1:11" x14ac:dyDescent="0.2">
      <c r="A3" s="81" t="s">
        <v>96</v>
      </c>
      <c r="B3" s="102" t="s">
        <v>5</v>
      </c>
      <c r="C3" s="102" t="s">
        <v>5</v>
      </c>
      <c r="D3" s="102" t="s">
        <v>5</v>
      </c>
      <c r="E3" s="102" t="s">
        <v>5</v>
      </c>
      <c r="F3" s="102" t="s">
        <v>5</v>
      </c>
      <c r="G3" s="102" t="s">
        <v>5</v>
      </c>
      <c r="H3" s="102" t="s">
        <v>5</v>
      </c>
      <c r="I3" s="102"/>
      <c r="J3" s="102"/>
      <c r="K3" s="102"/>
    </row>
    <row r="4" spans="1:11" x14ac:dyDescent="0.2">
      <c r="A4" s="81" t="s">
        <v>97</v>
      </c>
      <c r="B4" s="102" t="s">
        <v>5</v>
      </c>
      <c r="C4" s="102" t="s">
        <v>5</v>
      </c>
      <c r="D4" s="102" t="s">
        <v>5</v>
      </c>
      <c r="E4" s="102" t="s">
        <v>5</v>
      </c>
      <c r="F4" s="102" t="s">
        <v>5</v>
      </c>
      <c r="G4" s="102" t="s">
        <v>5</v>
      </c>
      <c r="H4" s="102" t="s">
        <v>5</v>
      </c>
      <c r="I4" s="102"/>
      <c r="J4" s="102"/>
      <c r="K4" s="102"/>
    </row>
    <row r="5" spans="1:11" x14ac:dyDescent="0.2">
      <c r="A5" s="81" t="s">
        <v>98</v>
      </c>
      <c r="B5" s="102" t="s">
        <v>5</v>
      </c>
      <c r="C5" s="102" t="s">
        <v>5</v>
      </c>
      <c r="D5" s="102" t="s">
        <v>5</v>
      </c>
      <c r="E5" s="102" t="s">
        <v>5</v>
      </c>
      <c r="F5" s="102" t="s">
        <v>5</v>
      </c>
      <c r="G5" s="102" t="s">
        <v>5</v>
      </c>
      <c r="H5" s="102" t="s">
        <v>5</v>
      </c>
      <c r="I5" s="102"/>
      <c r="J5" s="102"/>
      <c r="K5" s="102"/>
    </row>
    <row r="6" spans="1:11" x14ac:dyDescent="0.2">
      <c r="A6" s="81" t="s">
        <v>99</v>
      </c>
      <c r="B6" s="102" t="s">
        <v>5</v>
      </c>
      <c r="C6" s="102" t="s">
        <v>5</v>
      </c>
      <c r="D6" s="102" t="s">
        <v>5</v>
      </c>
      <c r="E6" s="102" t="s">
        <v>5</v>
      </c>
      <c r="F6" s="102" t="s">
        <v>5</v>
      </c>
      <c r="G6" s="102" t="s">
        <v>5</v>
      </c>
      <c r="H6" s="102" t="s">
        <v>5</v>
      </c>
      <c r="I6" s="102"/>
      <c r="J6" s="102"/>
      <c r="K6" s="102"/>
    </row>
    <row r="7" spans="1:11" x14ac:dyDescent="0.2">
      <c r="A7" s="81" t="s">
        <v>122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 t="s">
        <v>5</v>
      </c>
      <c r="J7" s="102"/>
      <c r="K7" s="102"/>
    </row>
    <row r="8" spans="1:11" x14ac:dyDescent="0.2">
      <c r="A8" s="81" t="s">
        <v>123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 t="s">
        <v>5</v>
      </c>
      <c r="J8" s="102"/>
      <c r="K8" s="102"/>
    </row>
    <row r="9" spans="1:11" x14ac:dyDescent="0.2">
      <c r="A9" s="81" t="s">
        <v>124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 t="s">
        <v>5</v>
      </c>
      <c r="J9" s="102"/>
      <c r="K9" s="102"/>
    </row>
    <row r="10" spans="1:11" x14ac:dyDescent="0.2">
      <c r="A10" s="81" t="s">
        <v>125</v>
      </c>
      <c r="B10" s="102"/>
      <c r="C10" s="102" t="s">
        <v>5</v>
      </c>
      <c r="D10" s="102"/>
      <c r="E10" s="102"/>
      <c r="F10" s="102"/>
      <c r="G10" s="102"/>
      <c r="H10" s="102" t="s">
        <v>5</v>
      </c>
      <c r="I10" s="102" t="s">
        <v>5</v>
      </c>
      <c r="J10" s="102"/>
      <c r="K10" s="102"/>
    </row>
    <row r="11" spans="1:11" x14ac:dyDescent="0.2">
      <c r="A11" s="81" t="s">
        <v>69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 t="s">
        <v>5</v>
      </c>
      <c r="K11" s="102" t="s">
        <v>5</v>
      </c>
    </row>
    <row r="12" spans="1:11" x14ac:dyDescent="0.2">
      <c r="A12" s="81" t="s">
        <v>70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 t="s">
        <v>5</v>
      </c>
    </row>
    <row r="13" spans="1:11" x14ac:dyDescent="0.2">
      <c r="A13" s="81" t="s">
        <v>71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 t="s">
        <v>5</v>
      </c>
    </row>
    <row r="14" spans="1:11" x14ac:dyDescent="0.2">
      <c r="A14" s="81" t="s">
        <v>72</v>
      </c>
      <c r="B14" s="102"/>
      <c r="C14" s="102" t="s">
        <v>5</v>
      </c>
      <c r="D14" s="102"/>
      <c r="E14" s="102"/>
      <c r="F14" s="102"/>
      <c r="G14" s="102"/>
      <c r="H14" s="102"/>
      <c r="I14" s="102"/>
      <c r="J14" s="102"/>
      <c r="K14" s="102" t="s">
        <v>5</v>
      </c>
    </row>
  </sheetData>
  <sheetProtection algorithmName="SHA-512" hashValue="/rTdk9KxYPn2toyagkRATsUUlW4O00+oSF0Ob5cPRWlXX9U/9AzUsmFer4pszigvQsR6lCmKzL1tvNGg4YRbIw==" saltValue="NvBBj10dhvsEa+7tsEcNl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152</v>
      </c>
      <c r="C1" s="71" t="s">
        <v>164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10" x14ac:dyDescent="0.2">
      <c r="A2" s="71" t="s">
        <v>232</v>
      </c>
      <c r="B2" s="121" t="s">
        <v>100</v>
      </c>
      <c r="C2" s="81" t="s">
        <v>153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154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155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109</v>
      </c>
      <c r="C5" s="81" t="s">
        <v>153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154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155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96</v>
      </c>
      <c r="C8" s="81" t="s">
        <v>153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154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155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97</v>
      </c>
      <c r="C11" s="81" t="s">
        <v>153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154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155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98</v>
      </c>
      <c r="C14" s="81" t="s">
        <v>153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154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155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156</v>
      </c>
      <c r="C17" s="81" t="s">
        <v>155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100</v>
      </c>
      <c r="C19" s="81" t="s">
        <v>153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154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155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109</v>
      </c>
      <c r="C22" s="81" t="s">
        <v>153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154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155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96</v>
      </c>
      <c r="C25" s="81" t="s">
        <v>153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154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155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97</v>
      </c>
      <c r="C28" s="81" t="s">
        <v>153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154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155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98</v>
      </c>
      <c r="C31" s="81" t="s">
        <v>153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154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155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156</v>
      </c>
      <c r="C34" s="81" t="s">
        <v>155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100</v>
      </c>
      <c r="C36" s="81" t="s">
        <v>153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154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155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109</v>
      </c>
      <c r="C39" s="81" t="s">
        <v>153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154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155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96</v>
      </c>
      <c r="C42" s="81" t="s">
        <v>153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154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155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97</v>
      </c>
      <c r="C45" s="81" t="s">
        <v>153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154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155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98</v>
      </c>
      <c r="C48" s="81" t="s">
        <v>153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154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155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156</v>
      </c>
      <c r="C51" s="81" t="s">
        <v>155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152</v>
      </c>
      <c r="C54" s="71" t="s">
        <v>164</v>
      </c>
      <c r="D54" s="71" t="s">
        <v>109</v>
      </c>
      <c r="E54" s="71" t="s">
        <v>96</v>
      </c>
      <c r="F54" s="71" t="s">
        <v>97</v>
      </c>
      <c r="G54" s="71" t="s">
        <v>98</v>
      </c>
      <c r="H54" s="71" t="s">
        <v>99</v>
      </c>
    </row>
    <row r="55" spans="1:8" x14ac:dyDescent="0.2">
      <c r="A55" s="71" t="s">
        <v>236</v>
      </c>
      <c r="B55" s="121" t="s">
        <v>100</v>
      </c>
      <c r="C55" s="81" t="s">
        <v>153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154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155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109</v>
      </c>
      <c r="C58" s="81" t="s">
        <v>153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154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155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96</v>
      </c>
      <c r="C61" s="81" t="s">
        <v>153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154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155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97</v>
      </c>
      <c r="C64" s="81" t="s">
        <v>153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154</v>
      </c>
      <c r="D65" s="103">
        <f t="shared" ref="D65:H70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155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98</v>
      </c>
      <c r="C67" s="81" t="s">
        <v>153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154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155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156</v>
      </c>
      <c r="C70" s="81" t="s">
        <v>155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100</v>
      </c>
      <c r="C72" s="81" t="s">
        <v>153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154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155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109</v>
      </c>
      <c r="C75" s="81" t="s">
        <v>153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154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155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96</v>
      </c>
      <c r="C78" s="81" t="s">
        <v>153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154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155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97</v>
      </c>
      <c r="C81" s="81" t="s">
        <v>153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154</v>
      </c>
      <c r="D82" s="103">
        <f t="shared" ref="D82:H87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155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98</v>
      </c>
      <c r="C84" s="81" t="s">
        <v>153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154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155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156</v>
      </c>
      <c r="C87" s="81" t="s">
        <v>155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100</v>
      </c>
      <c r="C89" s="81" t="s">
        <v>153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154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155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109</v>
      </c>
      <c r="C92" s="81" t="s">
        <v>153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154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155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96</v>
      </c>
      <c r="C95" s="81" t="s">
        <v>153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154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155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97</v>
      </c>
      <c r="C98" s="81" t="s">
        <v>153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154</v>
      </c>
      <c r="D99" s="103">
        <f t="shared" ref="D99:H104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155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98</v>
      </c>
      <c r="C101" s="81" t="s">
        <v>153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154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155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156</v>
      </c>
      <c r="C104" s="81" t="s">
        <v>155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152</v>
      </c>
      <c r="C107" s="71" t="s">
        <v>164</v>
      </c>
      <c r="D107" s="71" t="s">
        <v>109</v>
      </c>
      <c r="E107" s="71" t="s">
        <v>96</v>
      </c>
      <c r="F107" s="71" t="s">
        <v>97</v>
      </c>
      <c r="G107" s="71" t="s">
        <v>98</v>
      </c>
      <c r="H107" s="71" t="s">
        <v>99</v>
      </c>
    </row>
    <row r="108" spans="1:8" x14ac:dyDescent="0.2">
      <c r="A108" s="71" t="s">
        <v>240</v>
      </c>
      <c r="B108" s="121" t="s">
        <v>100</v>
      </c>
      <c r="C108" s="81" t="s">
        <v>153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154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155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109</v>
      </c>
      <c r="C111" s="81" t="s">
        <v>153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154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155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96</v>
      </c>
      <c r="C114" s="81" t="s">
        <v>153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154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155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97</v>
      </c>
      <c r="C117" s="81" t="s">
        <v>153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154</v>
      </c>
      <c r="D118" s="103">
        <f t="shared" ref="D118:H123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155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98</v>
      </c>
      <c r="C120" s="81" t="s">
        <v>153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154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155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156</v>
      </c>
      <c r="C123" s="81" t="s">
        <v>155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100</v>
      </c>
      <c r="C125" s="81" t="s">
        <v>153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154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155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109</v>
      </c>
      <c r="C128" s="81" t="s">
        <v>153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154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155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96</v>
      </c>
      <c r="C131" s="81" t="s">
        <v>153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154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155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97</v>
      </c>
      <c r="C134" s="81" t="s">
        <v>153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154</v>
      </c>
      <c r="D135" s="103">
        <f t="shared" ref="D135:H140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155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98</v>
      </c>
      <c r="C137" s="81" t="s">
        <v>153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154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155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156</v>
      </c>
      <c r="C140" s="81" t="s">
        <v>155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100</v>
      </c>
      <c r="C142" s="81" t="s">
        <v>153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154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155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109</v>
      </c>
      <c r="C145" s="81" t="s">
        <v>153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154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155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96</v>
      </c>
      <c r="C148" s="81" t="s">
        <v>153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154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155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97</v>
      </c>
      <c r="C151" s="81" t="s">
        <v>153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154</v>
      </c>
      <c r="D152" s="103">
        <f t="shared" ref="D152:H157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155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98</v>
      </c>
      <c r="C154" s="81" t="s">
        <v>153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154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155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156</v>
      </c>
      <c r="C157" s="81" t="s">
        <v>155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sheetProtection algorithmName="SHA-512" hashValue="257FQc710/gerNOGOH8m4H9Dx2k6ZZwzP1swBb5brVD8I/ubcZbS8tLpCWvFMPfyLCD2mvD1obvZlm+yzRsvzA==" saltValue="bI/3b84tUoZWlk8ZDSPXhA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54</v>
      </c>
      <c r="D2" s="76" t="s">
        <v>53</v>
      </c>
      <c r="E2" s="76" t="s">
        <v>52</v>
      </c>
      <c r="F2" s="76" t="s">
        <v>51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37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38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39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40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249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245</v>
      </c>
      <c r="C11" s="82"/>
      <c r="D11" s="83"/>
      <c r="E11" s="83"/>
      <c r="F11" s="83"/>
    </row>
    <row r="12" spans="1:6" ht="15.75" customHeight="1" x14ac:dyDescent="0.2">
      <c r="A12" s="71" t="s">
        <v>246</v>
      </c>
      <c r="C12" s="80"/>
      <c r="D12" s="72"/>
      <c r="E12" s="72"/>
      <c r="F12" s="72"/>
    </row>
    <row r="13" spans="1:6" ht="15.75" customHeight="1" x14ac:dyDescent="0.2">
      <c r="B13" s="85" t="s">
        <v>247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119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120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248</v>
      </c>
      <c r="B17" s="77"/>
      <c r="C17" s="87"/>
      <c r="D17" s="88"/>
      <c r="E17" s="88"/>
      <c r="F17" s="88"/>
    </row>
    <row r="18" spans="1:6" ht="15.75" customHeight="1" x14ac:dyDescent="0.2">
      <c r="B18" s="89" t="s">
        <v>78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79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80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81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82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83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84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85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54</v>
      </c>
      <c r="D29" s="76" t="s">
        <v>53</v>
      </c>
      <c r="E29" s="76" t="s">
        <v>52</v>
      </c>
      <c r="F29" s="76" t="s">
        <v>51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37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38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39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40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262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245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251</v>
      </c>
      <c r="C39" s="80"/>
      <c r="D39" s="72"/>
      <c r="E39" s="72"/>
      <c r="F39" s="72"/>
    </row>
    <row r="40" spans="1:6" ht="15.75" customHeight="1" x14ac:dyDescent="0.2">
      <c r="B40" s="85" t="s">
        <v>256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257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258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252</v>
      </c>
      <c r="B44" s="77"/>
      <c r="C44" s="87"/>
      <c r="D44" s="88"/>
      <c r="E44" s="88"/>
      <c r="F44" s="88"/>
    </row>
    <row r="45" spans="1:6" ht="15.75" customHeight="1" x14ac:dyDescent="0.2">
      <c r="B45" s="89" t="s">
        <v>78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79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80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81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82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83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84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85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54</v>
      </c>
      <c r="D56" s="76" t="s">
        <v>53</v>
      </c>
      <c r="E56" s="76" t="s">
        <v>52</v>
      </c>
      <c r="F56" s="76" t="s">
        <v>51</v>
      </c>
    </row>
    <row r="57" spans="1:6" ht="15.75" customHeight="1" x14ac:dyDescent="0.2">
      <c r="A57" s="71" t="s">
        <v>253</v>
      </c>
      <c r="B57" s="77"/>
      <c r="C57" s="78"/>
      <c r="D57" s="79"/>
      <c r="E57" s="79"/>
      <c r="F57" s="79"/>
    </row>
    <row r="58" spans="1:6" ht="15.75" customHeight="1" x14ac:dyDescent="0.2">
      <c r="B58" s="89" t="s">
        <v>37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38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39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40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263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245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254</v>
      </c>
      <c r="C66" s="80"/>
      <c r="D66" s="72"/>
      <c r="E66" s="72"/>
      <c r="F66" s="72"/>
    </row>
    <row r="67" spans="1:6" ht="15.75" customHeight="1" x14ac:dyDescent="0.2">
      <c r="B67" s="85" t="s">
        <v>259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260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261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255</v>
      </c>
      <c r="B71" s="77"/>
      <c r="C71" s="87"/>
      <c r="D71" s="88"/>
      <c r="E71" s="88"/>
      <c r="F71" s="88"/>
    </row>
    <row r="72" spans="1:6" ht="15.75" customHeight="1" x14ac:dyDescent="0.2">
      <c r="B72" s="89" t="s">
        <v>78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79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80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81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82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83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84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85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sheetProtection algorithmName="SHA-512" hashValue="jyVp+caJDKZWvY9HofvRo/EsrNU6+ImSCnMjqhiU2e3KRfyZuqShhXBweBhCK9RUdr4mu9Cd2+orkjC/TIqjbw==" saltValue="d1KK8aW0Efgylu0c1N/SW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226</v>
      </c>
      <c r="B2" s="90" t="s">
        <v>265</v>
      </c>
      <c r="C2" s="90" t="s">
        <v>266</v>
      </c>
      <c r="D2" s="76" t="s">
        <v>109</v>
      </c>
      <c r="E2" s="76" t="s">
        <v>96</v>
      </c>
      <c r="F2" s="76" t="s">
        <v>97</v>
      </c>
      <c r="G2" s="76" t="s">
        <v>98</v>
      </c>
      <c r="H2" s="76" t="s">
        <v>99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87</v>
      </c>
      <c r="C3" s="98" t="s">
        <v>10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267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268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269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88</v>
      </c>
      <c r="C7" s="98" t="s">
        <v>10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267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268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269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90</v>
      </c>
      <c r="C11" s="98" t="s">
        <v>10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267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268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269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91</v>
      </c>
      <c r="C15" s="98" t="s">
        <v>10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267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268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269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89</v>
      </c>
      <c r="C19" s="98" t="s">
        <v>10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267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268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269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95</v>
      </c>
      <c r="C23" s="98" t="s">
        <v>10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267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268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269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278</v>
      </c>
    </row>
    <row r="29" spans="1:16" x14ac:dyDescent="0.2">
      <c r="A29" s="92" t="s">
        <v>279</v>
      </c>
      <c r="B29" s="71" t="s">
        <v>265</v>
      </c>
      <c r="C29" s="71" t="s">
        <v>270</v>
      </c>
      <c r="D29" s="76" t="s">
        <v>109</v>
      </c>
      <c r="E29" s="76" t="s">
        <v>96</v>
      </c>
      <c r="F29" s="76" t="s">
        <v>97</v>
      </c>
      <c r="G29" s="76" t="s">
        <v>98</v>
      </c>
      <c r="H29" s="76" t="s">
        <v>99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87</v>
      </c>
      <c r="C30" s="98" t="s">
        <v>10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267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209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208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88</v>
      </c>
      <c r="C34" s="98" t="s">
        <v>10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267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209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208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90</v>
      </c>
      <c r="C38" s="98" t="s">
        <v>10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267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209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208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91</v>
      </c>
      <c r="C42" s="98" t="s">
        <v>10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209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208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89</v>
      </c>
      <c r="C46" s="98" t="s">
        <v>10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267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209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208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95</v>
      </c>
      <c r="C50" s="98" t="s">
        <v>10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267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209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208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271</v>
      </c>
    </row>
    <row r="56" spans="1:16" ht="26.45" customHeight="1" x14ac:dyDescent="0.2">
      <c r="A56" s="92" t="s">
        <v>121</v>
      </c>
      <c r="B56" s="71" t="s">
        <v>265</v>
      </c>
      <c r="C56" s="94" t="s">
        <v>272</v>
      </c>
      <c r="D56" s="76" t="s">
        <v>122</v>
      </c>
      <c r="E56" s="76" t="s">
        <v>123</v>
      </c>
      <c r="F56" s="76" t="s">
        <v>124</v>
      </c>
      <c r="G56" s="76" t="s">
        <v>125</v>
      </c>
      <c r="H56" s="91"/>
      <c r="M56" s="91"/>
      <c r="N56" s="91"/>
      <c r="O56" s="91"/>
      <c r="P56" s="91"/>
    </row>
    <row r="57" spans="1:16" x14ac:dyDescent="0.2">
      <c r="A57" s="71"/>
      <c r="B57" s="81" t="s">
        <v>101</v>
      </c>
      <c r="C57" s="98" t="s">
        <v>273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274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102</v>
      </c>
      <c r="C59" s="98" t="s">
        <v>273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274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103</v>
      </c>
      <c r="C61" s="98" t="s">
        <v>273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274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275</v>
      </c>
    </row>
    <row r="65" spans="1:16" ht="26.45" customHeight="1" x14ac:dyDescent="0.2">
      <c r="A65" s="92" t="s">
        <v>128</v>
      </c>
      <c r="B65" s="71" t="s">
        <v>265</v>
      </c>
      <c r="C65" s="94" t="s">
        <v>276</v>
      </c>
      <c r="D65" s="76" t="s">
        <v>109</v>
      </c>
      <c r="E65" s="76" t="s">
        <v>96</v>
      </c>
      <c r="F65" s="76" t="s">
        <v>97</v>
      </c>
      <c r="G65" s="76" t="s">
        <v>98</v>
      </c>
      <c r="H65" s="95" t="s">
        <v>99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78</v>
      </c>
      <c r="C66" s="98" t="s">
        <v>129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130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131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132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79</v>
      </c>
      <c r="C70" s="98" t="s">
        <v>129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130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131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132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80</v>
      </c>
      <c r="C74" s="98" t="s">
        <v>129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130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131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132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82</v>
      </c>
      <c r="C78" s="98" t="s">
        <v>129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130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131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132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87</v>
      </c>
      <c r="C82" s="98" t="s">
        <v>129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130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131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132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88</v>
      </c>
      <c r="C86" s="98" t="s">
        <v>129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130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131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132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90</v>
      </c>
      <c r="C90" s="98" t="s">
        <v>129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130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131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132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89</v>
      </c>
      <c r="C94" s="98" t="s">
        <v>129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130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131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132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92</v>
      </c>
      <c r="C98" s="98" t="s">
        <v>129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130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131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132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277</v>
      </c>
    </row>
    <row r="104" spans="1:16" ht="26.45" customHeight="1" x14ac:dyDescent="0.2">
      <c r="A104" s="92" t="s">
        <v>87</v>
      </c>
      <c r="B104" s="96" t="s">
        <v>132</v>
      </c>
      <c r="C104" s="94" t="s">
        <v>276</v>
      </c>
      <c r="D104" s="76" t="s">
        <v>109</v>
      </c>
      <c r="E104" s="76" t="s">
        <v>96</v>
      </c>
      <c r="F104" s="76" t="s">
        <v>97</v>
      </c>
      <c r="G104" s="76" t="s">
        <v>98</v>
      </c>
      <c r="H104" s="95" t="s">
        <v>99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129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130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131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132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226</v>
      </c>
      <c r="B112" s="90" t="s">
        <v>265</v>
      </c>
      <c r="C112" s="90" t="s">
        <v>266</v>
      </c>
      <c r="D112" s="76" t="s">
        <v>109</v>
      </c>
      <c r="E112" s="76" t="s">
        <v>96</v>
      </c>
      <c r="F112" s="76" t="s">
        <v>97</v>
      </c>
      <c r="G112" s="76" t="s">
        <v>98</v>
      </c>
      <c r="H112" s="76" t="s">
        <v>99</v>
      </c>
    </row>
    <row r="113" spans="1:8" x14ac:dyDescent="0.2">
      <c r="A113" s="71"/>
      <c r="B113" s="81" t="s">
        <v>87</v>
      </c>
      <c r="C113" s="98" t="s">
        <v>10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267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268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269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88</v>
      </c>
      <c r="C117" s="98" t="s">
        <v>10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267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268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269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90</v>
      </c>
      <c r="C121" s="98" t="s">
        <v>10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267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268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269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91</v>
      </c>
      <c r="C125" s="98" t="s">
        <v>10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267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268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269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89</v>
      </c>
      <c r="C129" s="98" t="s">
        <v>10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267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268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269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95</v>
      </c>
      <c r="C133" s="98" t="s">
        <v>10</v>
      </c>
      <c r="D133" s="106">
        <f t="shared" ref="D133:H136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267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268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269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278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279</v>
      </c>
      <c r="B139" s="71" t="s">
        <v>265</v>
      </c>
      <c r="C139" s="71" t="s">
        <v>270</v>
      </c>
      <c r="D139" s="76" t="s">
        <v>109</v>
      </c>
      <c r="E139" s="76" t="s">
        <v>96</v>
      </c>
      <c r="F139" s="76" t="s">
        <v>97</v>
      </c>
      <c r="G139" s="76" t="s">
        <v>98</v>
      </c>
      <c r="H139" s="76" t="s">
        <v>99</v>
      </c>
    </row>
    <row r="140" spans="1:8" x14ac:dyDescent="0.2">
      <c r="A140" s="71"/>
      <c r="B140" s="81" t="s">
        <v>87</v>
      </c>
      <c r="C140" s="98" t="s">
        <v>10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267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209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208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88</v>
      </c>
      <c r="C144" s="98" t="s">
        <v>10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267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209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208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90</v>
      </c>
      <c r="C148" s="98" t="s">
        <v>10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267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209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208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91</v>
      </c>
      <c r="C152" s="98" t="s">
        <v>10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267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209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208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89</v>
      </c>
      <c r="C156" s="98" t="s">
        <v>10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267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209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208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95</v>
      </c>
      <c r="C160" s="98" t="s">
        <v>10</v>
      </c>
      <c r="D160" s="106">
        <f t="shared" ref="D160:H163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267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209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208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271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121</v>
      </c>
      <c r="B166" s="71" t="s">
        <v>265</v>
      </c>
      <c r="C166" s="94" t="s">
        <v>272</v>
      </c>
      <c r="D166" s="76" t="s">
        <v>122</v>
      </c>
      <c r="E166" s="76" t="s">
        <v>123</v>
      </c>
      <c r="F166" s="76" t="s">
        <v>124</v>
      </c>
      <c r="G166" s="76" t="s">
        <v>125</v>
      </c>
      <c r="H166" s="91"/>
    </row>
    <row r="167" spans="1:8" x14ac:dyDescent="0.2">
      <c r="A167" s="71"/>
      <c r="B167" s="81" t="s">
        <v>101</v>
      </c>
      <c r="C167" s="98" t="s">
        <v>273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274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102</v>
      </c>
      <c r="C169" s="98" t="s">
        <v>273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274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103</v>
      </c>
      <c r="C171" s="98" t="s">
        <v>273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274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275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128</v>
      </c>
      <c r="B175" s="71" t="s">
        <v>265</v>
      </c>
      <c r="C175" s="94" t="s">
        <v>276</v>
      </c>
      <c r="D175" s="76" t="s">
        <v>109</v>
      </c>
      <c r="E175" s="76" t="s">
        <v>96</v>
      </c>
      <c r="F175" s="76" t="s">
        <v>97</v>
      </c>
      <c r="G175" s="76" t="s">
        <v>98</v>
      </c>
      <c r="H175" s="95" t="s">
        <v>99</v>
      </c>
    </row>
    <row r="176" spans="1:8" x14ac:dyDescent="0.2">
      <c r="A176" s="96"/>
      <c r="B176" s="81" t="s">
        <v>78</v>
      </c>
      <c r="C176" s="98" t="s">
        <v>129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130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131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132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79</v>
      </c>
      <c r="C180" s="98" t="s">
        <v>129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130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131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132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80</v>
      </c>
      <c r="C184" s="98" t="s">
        <v>129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130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131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132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82</v>
      </c>
      <c r="C188" s="98" t="s">
        <v>129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130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131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132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87</v>
      </c>
      <c r="C192" s="98" t="s">
        <v>129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130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131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132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88</v>
      </c>
      <c r="C196" s="98" t="s">
        <v>129</v>
      </c>
      <c r="D196" s="106">
        <f t="shared" ref="D196:G211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130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131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132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90</v>
      </c>
      <c r="C200" s="98" t="s">
        <v>129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130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131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132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89</v>
      </c>
      <c r="C204" s="98" t="s">
        <v>129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130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131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132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92</v>
      </c>
      <c r="C208" s="98" t="s">
        <v>129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130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131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132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277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87</v>
      </c>
      <c r="B214" s="96" t="s">
        <v>132</v>
      </c>
      <c r="C214" s="94" t="s">
        <v>276</v>
      </c>
      <c r="D214" s="76" t="s">
        <v>109</v>
      </c>
      <c r="E214" s="76" t="s">
        <v>96</v>
      </c>
      <c r="F214" s="76" t="s">
        <v>97</v>
      </c>
      <c r="G214" s="76" t="s">
        <v>98</v>
      </c>
      <c r="H214" s="95" t="s">
        <v>99</v>
      </c>
    </row>
    <row r="215" spans="1:9" x14ac:dyDescent="0.2">
      <c r="A215" s="71"/>
      <c r="C215" s="98" t="s">
        <v>129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130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131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132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226</v>
      </c>
      <c r="B222" s="90" t="s">
        <v>265</v>
      </c>
      <c r="C222" s="90" t="s">
        <v>266</v>
      </c>
      <c r="D222" s="76" t="s">
        <v>109</v>
      </c>
      <c r="E222" s="76" t="s">
        <v>96</v>
      </c>
      <c r="F222" s="76" t="s">
        <v>97</v>
      </c>
      <c r="G222" s="76" t="s">
        <v>98</v>
      </c>
      <c r="H222" s="76" t="s">
        <v>99</v>
      </c>
      <c r="I222" s="91"/>
    </row>
    <row r="223" spans="1:9" x14ac:dyDescent="0.2">
      <c r="A223" s="71"/>
      <c r="B223" s="81" t="s">
        <v>87</v>
      </c>
      <c r="C223" s="98" t="s">
        <v>10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267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268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269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88</v>
      </c>
      <c r="C227" s="98" t="s">
        <v>10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267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268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269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90</v>
      </c>
      <c r="C231" s="98" t="s">
        <v>10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267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268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269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91</v>
      </c>
      <c r="C235" s="98" t="s">
        <v>10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267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268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269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89</v>
      </c>
      <c r="C239" s="98" t="s">
        <v>10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267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268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269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95</v>
      </c>
      <c r="C243" s="98" t="s">
        <v>10</v>
      </c>
      <c r="D243" s="106">
        <f t="shared" ref="D243:H246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267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268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269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278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279</v>
      </c>
      <c r="B249" s="71" t="s">
        <v>265</v>
      </c>
      <c r="C249" s="71" t="s">
        <v>270</v>
      </c>
      <c r="D249" s="76" t="s">
        <v>109</v>
      </c>
      <c r="E249" s="76" t="s">
        <v>96</v>
      </c>
      <c r="F249" s="76" t="s">
        <v>97</v>
      </c>
      <c r="G249" s="76" t="s">
        <v>98</v>
      </c>
      <c r="H249" s="76" t="s">
        <v>99</v>
      </c>
      <c r="I249" s="91"/>
    </row>
    <row r="250" spans="1:9" x14ac:dyDescent="0.2">
      <c r="A250" s="71"/>
      <c r="B250" s="81" t="s">
        <v>87</v>
      </c>
      <c r="C250" s="98" t="s">
        <v>10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267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209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208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88</v>
      </c>
      <c r="C254" s="98" t="s">
        <v>10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267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209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208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90</v>
      </c>
      <c r="C258" s="98" t="s">
        <v>10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267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209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208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91</v>
      </c>
      <c r="C262" s="98" t="s">
        <v>10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267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209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208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89</v>
      </c>
      <c r="C266" s="98" t="s">
        <v>10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267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209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208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95</v>
      </c>
      <c r="C270" s="98" t="s">
        <v>10</v>
      </c>
      <c r="D270" s="106">
        <f t="shared" ref="D270:H273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267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209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208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271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121</v>
      </c>
      <c r="B276" s="71" t="s">
        <v>265</v>
      </c>
      <c r="C276" s="94" t="s">
        <v>272</v>
      </c>
      <c r="D276" s="76" t="s">
        <v>122</v>
      </c>
      <c r="E276" s="76" t="s">
        <v>123</v>
      </c>
      <c r="F276" s="76" t="s">
        <v>124</v>
      </c>
      <c r="G276" s="76" t="s">
        <v>125</v>
      </c>
      <c r="H276" s="91"/>
    </row>
    <row r="277" spans="1:9" x14ac:dyDescent="0.2">
      <c r="A277" s="71"/>
      <c r="B277" s="81" t="s">
        <v>101</v>
      </c>
      <c r="C277" s="98" t="s">
        <v>273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274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102</v>
      </c>
      <c r="C279" s="98" t="s">
        <v>273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274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103</v>
      </c>
      <c r="C281" s="98" t="s">
        <v>273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274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275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128</v>
      </c>
      <c r="B285" s="71" t="s">
        <v>265</v>
      </c>
      <c r="C285" s="94" t="s">
        <v>276</v>
      </c>
      <c r="D285" s="76" t="s">
        <v>109</v>
      </c>
      <c r="E285" s="76" t="s">
        <v>96</v>
      </c>
      <c r="F285" s="76" t="s">
        <v>97</v>
      </c>
      <c r="G285" s="76" t="s">
        <v>98</v>
      </c>
      <c r="H285" s="95" t="s">
        <v>99</v>
      </c>
      <c r="I285" s="91"/>
    </row>
    <row r="286" spans="1:9" x14ac:dyDescent="0.2">
      <c r="A286" s="96"/>
      <c r="B286" s="81" t="s">
        <v>78</v>
      </c>
      <c r="C286" s="98" t="s">
        <v>129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130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131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132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79</v>
      </c>
      <c r="C290" s="98" t="s">
        <v>129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130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131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132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80</v>
      </c>
      <c r="C294" s="98" t="s">
        <v>129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130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131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132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82</v>
      </c>
      <c r="C298" s="98" t="s">
        <v>129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130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131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132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87</v>
      </c>
      <c r="C302" s="98" t="s">
        <v>129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130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131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132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88</v>
      </c>
      <c r="C306" s="98" t="s">
        <v>129</v>
      </c>
      <c r="D306" s="106">
        <f t="shared" ref="D306:G321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130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131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132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90</v>
      </c>
      <c r="C310" s="98" t="s">
        <v>129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130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131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132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89</v>
      </c>
      <c r="C314" s="98" t="s">
        <v>129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130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131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132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92</v>
      </c>
      <c r="C318" s="98" t="s">
        <v>129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130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131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132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277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87</v>
      </c>
      <c r="B324" s="96" t="s">
        <v>132</v>
      </c>
      <c r="C324" s="94" t="s">
        <v>276</v>
      </c>
      <c r="D324" s="76" t="s">
        <v>109</v>
      </c>
      <c r="E324" s="76" t="s">
        <v>96</v>
      </c>
      <c r="F324" s="76" t="s">
        <v>97</v>
      </c>
      <c r="G324" s="76" t="s">
        <v>98</v>
      </c>
      <c r="H324" s="95" t="s">
        <v>99</v>
      </c>
      <c r="I324" s="91"/>
    </row>
    <row r="325" spans="1:9" x14ac:dyDescent="0.2">
      <c r="A325" s="71"/>
      <c r="C325" s="98" t="s">
        <v>129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130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131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132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sheetProtection algorithmName="SHA-512" hashValue="L4OIH18tXF4+aaNULGYNvcaWxmcAcrpZWUSGidFcTul7Fjv3sMcVaVMm27sDlJMPpmai/xGg6T6QxpbCb9maQw==" saltValue="xjCZ3pXryye/Z5Q4Ho0B9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233</v>
      </c>
    </row>
    <row r="2" spans="1:7" ht="14.25" customHeight="1" x14ac:dyDescent="0.2">
      <c r="A2" s="96" t="s">
        <v>7</v>
      </c>
      <c r="B2" s="90"/>
      <c r="C2" s="71" t="s">
        <v>109</v>
      </c>
      <c r="D2" s="71" t="s">
        <v>96</v>
      </c>
      <c r="E2" s="71" t="s">
        <v>97</v>
      </c>
      <c r="F2" s="71" t="s">
        <v>98</v>
      </c>
      <c r="G2" s="71" t="s">
        <v>99</v>
      </c>
    </row>
    <row r="3" spans="1:7" ht="14.25" customHeight="1" x14ac:dyDescent="0.2">
      <c r="B3" s="85" t="s">
        <v>280</v>
      </c>
      <c r="C3" s="105" t="s">
        <v>11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281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282</v>
      </c>
    </row>
    <row r="6" spans="1:7" ht="14.25" customHeight="1" x14ac:dyDescent="0.2">
      <c r="B6" s="89" t="s">
        <v>192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185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205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184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283</v>
      </c>
    </row>
    <row r="15" spans="1:7" ht="14.25" customHeight="1" x14ac:dyDescent="0.2">
      <c r="A15" s="96" t="s">
        <v>279</v>
      </c>
      <c r="B15" s="89" t="s">
        <v>284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287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121</v>
      </c>
      <c r="B17" s="85" t="s">
        <v>285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288</v>
      </c>
    </row>
    <row r="20" spans="1:7" s="77" customFormat="1" ht="14.25" customHeight="1" x14ac:dyDescent="0.2">
      <c r="C20" s="37" t="s">
        <v>69</v>
      </c>
      <c r="D20" s="37" t="s">
        <v>70</v>
      </c>
      <c r="E20" s="37" t="s">
        <v>71</v>
      </c>
      <c r="F20" s="37" t="s">
        <v>72</v>
      </c>
    </row>
    <row r="21" spans="1:7" x14ac:dyDescent="0.2">
      <c r="B21" s="85" t="s">
        <v>172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233</v>
      </c>
      <c r="B24" s="84"/>
      <c r="C24" s="84"/>
      <c r="D24" s="84"/>
      <c r="E24" s="84"/>
      <c r="F24" s="84"/>
      <c r="G24" s="84"/>
    </row>
    <row r="25" spans="1:7" x14ac:dyDescent="0.2">
      <c r="A25" s="96" t="s">
        <v>7</v>
      </c>
      <c r="B25" s="90"/>
      <c r="C25" s="71" t="s">
        <v>109</v>
      </c>
      <c r="D25" s="71" t="s">
        <v>96</v>
      </c>
      <c r="E25" s="71" t="s">
        <v>97</v>
      </c>
      <c r="F25" s="71" t="s">
        <v>98</v>
      </c>
      <c r="G25" s="71" t="s">
        <v>99</v>
      </c>
    </row>
    <row r="26" spans="1:7" x14ac:dyDescent="0.2">
      <c r="B26" s="85" t="s">
        <v>289</v>
      </c>
      <c r="C26" s="105" t="s">
        <v>11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290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291</v>
      </c>
    </row>
    <row r="29" spans="1:7" x14ac:dyDescent="0.2">
      <c r="B29" s="89" t="s">
        <v>292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293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315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294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295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296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283</v>
      </c>
      <c r="B37" s="84"/>
      <c r="C37" s="84"/>
      <c r="D37" s="84"/>
      <c r="E37" s="84"/>
      <c r="F37" s="84"/>
      <c r="G37" s="84"/>
    </row>
    <row r="38" spans="1:7" x14ac:dyDescent="0.2">
      <c r="A38" s="96" t="s">
        <v>279</v>
      </c>
      <c r="B38" s="89" t="s">
        <v>297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298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121</v>
      </c>
      <c r="B40" s="85" t="s">
        <v>299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300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69</v>
      </c>
      <c r="D43" s="37" t="s">
        <v>70</v>
      </c>
      <c r="E43" s="37" t="s">
        <v>71</v>
      </c>
      <c r="F43" s="37" t="s">
        <v>72</v>
      </c>
      <c r="G43" s="77"/>
    </row>
    <row r="44" spans="1:7" x14ac:dyDescent="0.2">
      <c r="B44" s="85" t="s">
        <v>301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233</v>
      </c>
      <c r="B47" s="84"/>
      <c r="C47" s="84"/>
      <c r="D47" s="84"/>
      <c r="E47" s="84"/>
      <c r="F47" s="84"/>
      <c r="G47" s="84"/>
    </row>
    <row r="48" spans="1:7" x14ac:dyDescent="0.2">
      <c r="A48" s="96" t="s">
        <v>7</v>
      </c>
      <c r="B48" s="90"/>
      <c r="C48" s="71" t="s">
        <v>109</v>
      </c>
      <c r="D48" s="71" t="s">
        <v>96</v>
      </c>
      <c r="E48" s="71" t="s">
        <v>97</v>
      </c>
      <c r="F48" s="71" t="s">
        <v>98</v>
      </c>
      <c r="G48" s="71" t="s">
        <v>99</v>
      </c>
    </row>
    <row r="49" spans="1:7" x14ac:dyDescent="0.2">
      <c r="B49" s="85" t="s">
        <v>302</v>
      </c>
      <c r="C49" s="105" t="s">
        <v>11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303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304</v>
      </c>
    </row>
    <row r="52" spans="1:7" x14ac:dyDescent="0.2">
      <c r="B52" s="89" t="s">
        <v>305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306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316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307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308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309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283</v>
      </c>
      <c r="B60" s="84"/>
      <c r="C60" s="84"/>
      <c r="D60" s="84"/>
      <c r="E60" s="84"/>
      <c r="F60" s="84"/>
      <c r="G60" s="84"/>
    </row>
    <row r="61" spans="1:7" x14ac:dyDescent="0.2">
      <c r="A61" s="96" t="s">
        <v>279</v>
      </c>
      <c r="B61" s="89" t="s">
        <v>310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311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121</v>
      </c>
      <c r="B63" s="85" t="s">
        <v>312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313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69</v>
      </c>
      <c r="D66" s="37" t="s">
        <v>70</v>
      </c>
      <c r="E66" s="37" t="s">
        <v>71</v>
      </c>
      <c r="F66" s="37" t="s">
        <v>72</v>
      </c>
      <c r="G66" s="77"/>
    </row>
    <row r="67" spans="1:7" x14ac:dyDescent="0.2">
      <c r="B67" s="85" t="s">
        <v>314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sheetProtection algorithmName="SHA-512" hashValue="dVeeD7SiKoeHAM7jeqXhMQZ8QkFGXeK0TyWrnROcCndGQQPmZTMZpKYzGH05HUKqPqqNTl5QIDepAY5rp+wM0Q==" saltValue="QNiI4VMisVxgkQr4ginH0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160</v>
      </c>
      <c r="B1" s="71"/>
      <c r="C1" s="71" t="s">
        <v>51</v>
      </c>
      <c r="D1" s="71" t="s">
        <v>53</v>
      </c>
      <c r="E1" s="71" t="s">
        <v>52</v>
      </c>
      <c r="F1" s="90" t="s">
        <v>54</v>
      </c>
    </row>
    <row r="2" spans="1:6" ht="15.75" customHeight="1" x14ac:dyDescent="0.2">
      <c r="A2" s="89" t="s">
        <v>168</v>
      </c>
      <c r="B2" s="89" t="s">
        <v>317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318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180</v>
      </c>
      <c r="B4" s="89" t="s">
        <v>317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318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181</v>
      </c>
      <c r="B6" s="89" t="s">
        <v>317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318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182</v>
      </c>
      <c r="B8" s="89" t="s">
        <v>317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318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186</v>
      </c>
      <c r="B10" s="89" t="s">
        <v>317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318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190</v>
      </c>
      <c r="B12" s="89" t="s">
        <v>317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318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160</v>
      </c>
      <c r="B16" s="71"/>
      <c r="C16" s="71" t="s">
        <v>51</v>
      </c>
      <c r="D16" s="71" t="s">
        <v>53</v>
      </c>
      <c r="E16" s="71" t="s">
        <v>52</v>
      </c>
      <c r="F16" s="90" t="s">
        <v>54</v>
      </c>
    </row>
    <row r="17" spans="1:6" ht="15.75" customHeight="1" x14ac:dyDescent="0.2">
      <c r="A17" s="89" t="s">
        <v>168</v>
      </c>
      <c r="B17" s="89" t="s">
        <v>317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318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180</v>
      </c>
      <c r="B19" s="89" t="s">
        <v>317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318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181</v>
      </c>
      <c r="B21" s="89" t="s">
        <v>317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318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182</v>
      </c>
      <c r="B23" s="89" t="s">
        <v>317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318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186</v>
      </c>
      <c r="B25" s="89" t="s">
        <v>317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318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190</v>
      </c>
      <c r="B27" s="89" t="s">
        <v>317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318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160</v>
      </c>
      <c r="B31" s="71"/>
      <c r="C31" s="71" t="s">
        <v>51</v>
      </c>
      <c r="D31" s="71" t="s">
        <v>53</v>
      </c>
      <c r="E31" s="71" t="s">
        <v>52</v>
      </c>
      <c r="F31" s="90" t="s">
        <v>54</v>
      </c>
    </row>
    <row r="32" spans="1:6" ht="15.75" customHeight="1" x14ac:dyDescent="0.2">
      <c r="A32" s="89" t="s">
        <v>168</v>
      </c>
      <c r="B32" s="89" t="s">
        <v>317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318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180</v>
      </c>
      <c r="B34" s="89" t="s">
        <v>317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318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181</v>
      </c>
      <c r="B36" s="89" t="s">
        <v>317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318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182</v>
      </c>
      <c r="B38" s="89" t="s">
        <v>317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318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186</v>
      </c>
      <c r="B40" s="89" t="s">
        <v>317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318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190</v>
      </c>
      <c r="B42" s="89" t="s">
        <v>317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318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sheetProtection algorithmName="SHA-512" hashValue="AE4ySjcL/Bymlvq1jwpd9sFIyLBvol2f8mLWYWSG9o1R6lot4XduCK637YEERezmbZPD+yjeBr2YHngnoaJY7Q==" saltValue="T0Q0wMnBbc0/LG8T3yhF4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109</v>
      </c>
      <c r="D1" s="76" t="s">
        <v>96</v>
      </c>
      <c r="E1" s="76" t="s">
        <v>97</v>
      </c>
      <c r="F1" s="76" t="s">
        <v>98</v>
      </c>
      <c r="G1" s="76" t="s">
        <v>99</v>
      </c>
      <c r="H1" s="76" t="s">
        <v>69</v>
      </c>
      <c r="I1" s="76" t="s">
        <v>70</v>
      </c>
      <c r="J1" s="76" t="s">
        <v>71</v>
      </c>
      <c r="K1" s="76" t="s">
        <v>72</v>
      </c>
      <c r="L1" s="76" t="s">
        <v>122</v>
      </c>
      <c r="M1" s="76" t="s">
        <v>123</v>
      </c>
      <c r="N1" s="76" t="s">
        <v>124</v>
      </c>
      <c r="O1" s="76" t="s">
        <v>125</v>
      </c>
    </row>
    <row r="2" spans="1:15" x14ac:dyDescent="0.2">
      <c r="A2" s="71" t="s">
        <v>319</v>
      </c>
    </row>
    <row r="3" spans="1:15" x14ac:dyDescent="0.2">
      <c r="B3" s="85" t="s">
        <v>171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176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177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178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179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180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181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182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185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186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189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190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205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320</v>
      </c>
      <c r="B17" s="85"/>
    </row>
    <row r="18" spans="1:15" x14ac:dyDescent="0.2">
      <c r="B18" s="89" t="s">
        <v>173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175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183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109</v>
      </c>
      <c r="D24" s="76" t="s">
        <v>96</v>
      </c>
      <c r="E24" s="76" t="s">
        <v>97</v>
      </c>
      <c r="F24" s="76" t="s">
        <v>98</v>
      </c>
      <c r="G24" s="76" t="s">
        <v>99</v>
      </c>
      <c r="H24" s="76" t="s">
        <v>69</v>
      </c>
      <c r="I24" s="76" t="s">
        <v>70</v>
      </c>
      <c r="J24" s="76" t="s">
        <v>71</v>
      </c>
      <c r="K24" s="76" t="s">
        <v>72</v>
      </c>
      <c r="L24" s="76" t="s">
        <v>122</v>
      </c>
      <c r="M24" s="76" t="s">
        <v>123</v>
      </c>
      <c r="N24" s="76" t="s">
        <v>124</v>
      </c>
      <c r="O24" s="76" t="s">
        <v>125</v>
      </c>
    </row>
    <row r="25" spans="1:15" x14ac:dyDescent="0.2">
      <c r="A25" s="71" t="s">
        <v>321</v>
      </c>
    </row>
    <row r="26" spans="1:15" x14ac:dyDescent="0.2">
      <c r="B26" s="85" t="s">
        <v>171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176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177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178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179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180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181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182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185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186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189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190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205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323</v>
      </c>
      <c r="B40" s="85"/>
    </row>
    <row r="41" spans="1:15" x14ac:dyDescent="0.2">
      <c r="B41" s="89" t="s">
        <v>173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174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175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183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109</v>
      </c>
      <c r="D47" s="76" t="s">
        <v>96</v>
      </c>
      <c r="E47" s="76" t="s">
        <v>97</v>
      </c>
      <c r="F47" s="76" t="s">
        <v>98</v>
      </c>
      <c r="G47" s="76" t="s">
        <v>99</v>
      </c>
      <c r="H47" s="76" t="s">
        <v>69</v>
      </c>
      <c r="I47" s="76" t="s">
        <v>70</v>
      </c>
      <c r="J47" s="76" t="s">
        <v>71</v>
      </c>
      <c r="K47" s="76" t="s">
        <v>72</v>
      </c>
      <c r="L47" s="76" t="s">
        <v>122</v>
      </c>
      <c r="M47" s="76" t="s">
        <v>123</v>
      </c>
      <c r="N47" s="76" t="s">
        <v>124</v>
      </c>
      <c r="O47" s="76" t="s">
        <v>125</v>
      </c>
    </row>
    <row r="48" spans="1:15" x14ac:dyDescent="0.2">
      <c r="A48" s="71" t="s">
        <v>322</v>
      </c>
    </row>
    <row r="49" spans="1:15" x14ac:dyDescent="0.2">
      <c r="B49" s="85" t="s">
        <v>171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176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177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178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179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180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181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182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185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186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189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190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205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324</v>
      </c>
      <c r="B63" s="85"/>
    </row>
    <row r="64" spans="1:15" x14ac:dyDescent="0.2">
      <c r="B64" s="89" t="s">
        <v>173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174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175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183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sheetProtection algorithmName="SHA-512" hashValue="NQ+Co5/N3/zvl+P4MX6oKgDKMgrtUyKvYFEjjv2HeGB8lRvcDrCDb+zo1NlUMg9FlUnyGvequopIAyGcxjWBtg==" saltValue="2gu7aH28P7uhW14/oz1I5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109</v>
      </c>
      <c r="D1" s="71" t="s">
        <v>96</v>
      </c>
      <c r="E1" s="71" t="s">
        <v>97</v>
      </c>
      <c r="F1" s="71" t="s">
        <v>98</v>
      </c>
      <c r="G1" s="71" t="s">
        <v>99</v>
      </c>
    </row>
    <row r="2" spans="1:7" x14ac:dyDescent="0.2">
      <c r="A2" s="71" t="s">
        <v>325</v>
      </c>
    </row>
    <row r="3" spans="1:7" x14ac:dyDescent="0.2">
      <c r="B3" s="85" t="s">
        <v>161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326</v>
      </c>
      <c r="B4" s="85"/>
      <c r="C4" s="97"/>
      <c r="D4" s="97"/>
      <c r="E4" s="97"/>
      <c r="F4" s="97"/>
      <c r="G4" s="97"/>
    </row>
    <row r="5" spans="1:7" x14ac:dyDescent="0.2">
      <c r="B5" s="89" t="s">
        <v>165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331</v>
      </c>
    </row>
    <row r="8" spans="1:7" x14ac:dyDescent="0.2">
      <c r="A8" s="71"/>
      <c r="B8" s="90"/>
      <c r="C8" s="71" t="s">
        <v>109</v>
      </c>
      <c r="D8" s="71" t="s">
        <v>96</v>
      </c>
      <c r="E8" s="71" t="s">
        <v>97</v>
      </c>
      <c r="F8" s="71" t="s">
        <v>98</v>
      </c>
      <c r="G8" s="71" t="s">
        <v>99</v>
      </c>
    </row>
    <row r="9" spans="1:7" x14ac:dyDescent="0.2">
      <c r="A9" s="71" t="s">
        <v>327</v>
      </c>
    </row>
    <row r="10" spans="1:7" x14ac:dyDescent="0.2">
      <c r="B10" s="85" t="s">
        <v>161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328</v>
      </c>
      <c r="B11" s="85"/>
      <c r="C11" s="97"/>
      <c r="D11" s="97"/>
      <c r="E11" s="97"/>
      <c r="F11" s="97"/>
      <c r="G11" s="97"/>
    </row>
    <row r="12" spans="1:7" x14ac:dyDescent="0.2">
      <c r="B12" s="89" t="s">
        <v>165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332</v>
      </c>
    </row>
    <row r="15" spans="1:7" x14ac:dyDescent="0.2">
      <c r="A15" s="71"/>
      <c r="B15" s="90"/>
      <c r="C15" s="71" t="s">
        <v>109</v>
      </c>
      <c r="D15" s="71" t="s">
        <v>96</v>
      </c>
      <c r="E15" s="71" t="s">
        <v>97</v>
      </c>
      <c r="F15" s="71" t="s">
        <v>98</v>
      </c>
      <c r="G15" s="71" t="s">
        <v>99</v>
      </c>
    </row>
    <row r="16" spans="1:7" x14ac:dyDescent="0.2">
      <c r="A16" s="71" t="s">
        <v>329</v>
      </c>
    </row>
    <row r="17" spans="1:7" x14ac:dyDescent="0.2">
      <c r="B17" s="85" t="s">
        <v>161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330</v>
      </c>
      <c r="B18" s="85"/>
      <c r="C18" s="97"/>
      <c r="D18" s="97"/>
      <c r="E18" s="97"/>
      <c r="F18" s="97"/>
      <c r="G18" s="97"/>
    </row>
    <row r="19" spans="1:7" x14ac:dyDescent="0.2">
      <c r="B19" s="89" t="s">
        <v>165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sheetProtection algorithmName="SHA-512" hashValue="lGuVsTjGgqMjpMPQupoUb5EyMwii5jd554VJ5vZEcaKyqnI20fRCe3iImdLLxXqwunv2KSkCxykRhDfY/5sCig==" saltValue="AruPwibPSJCcakXx/I6NK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160</v>
      </c>
      <c r="B1" s="71" t="s">
        <v>333</v>
      </c>
      <c r="C1" s="96" t="s">
        <v>12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8" x14ac:dyDescent="0.2">
      <c r="A2" s="36" t="s">
        <v>193</v>
      </c>
      <c r="B2" s="36" t="s">
        <v>87</v>
      </c>
      <c r="C2" s="36" t="s">
        <v>334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335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336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192</v>
      </c>
      <c r="B5" s="36" t="s">
        <v>208</v>
      </c>
      <c r="C5" s="36" t="s">
        <v>334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336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209</v>
      </c>
      <c r="C7" s="36" t="s">
        <v>334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336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185</v>
      </c>
      <c r="B9" s="36" t="s">
        <v>208</v>
      </c>
      <c r="C9" s="36" t="s">
        <v>334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336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209</v>
      </c>
      <c r="C11" s="36" t="s">
        <v>334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336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205</v>
      </c>
      <c r="B13" s="36" t="s">
        <v>208</v>
      </c>
      <c r="C13" s="36" t="s">
        <v>334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336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209</v>
      </c>
      <c r="C15" s="36" t="s">
        <v>334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336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170</v>
      </c>
      <c r="B17" s="36" t="s">
        <v>208</v>
      </c>
      <c r="C17" s="36" t="s">
        <v>334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336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209</v>
      </c>
      <c r="C19" s="36" t="s">
        <v>334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336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175</v>
      </c>
      <c r="B21" s="36" t="s">
        <v>84</v>
      </c>
      <c r="C21" s="36" t="s">
        <v>334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335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173</v>
      </c>
      <c r="B23" s="36" t="s">
        <v>84</v>
      </c>
      <c r="C23" s="36" t="s">
        <v>334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335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174</v>
      </c>
      <c r="B25" s="36" t="s">
        <v>84</v>
      </c>
      <c r="C25" s="36" t="s">
        <v>334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335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87</v>
      </c>
      <c r="C27" s="36" t="s">
        <v>334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335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336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87</v>
      </c>
      <c r="C30" s="36" t="s">
        <v>334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335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336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87</v>
      </c>
      <c r="C33" s="36" t="s">
        <v>334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335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336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87</v>
      </c>
      <c r="C36" s="36" t="s">
        <v>334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335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336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87</v>
      </c>
      <c r="C39" s="36" t="s">
        <v>334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335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336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87</v>
      </c>
      <c r="C42" s="36" t="s">
        <v>334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335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336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88</v>
      </c>
      <c r="C45" s="36" t="s">
        <v>334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335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336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191</v>
      </c>
      <c r="B48" s="36" t="s">
        <v>87</v>
      </c>
      <c r="C48" s="36" t="s">
        <v>334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335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87</v>
      </c>
      <c r="C50" s="36" t="s">
        <v>334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335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184</v>
      </c>
      <c r="B52" s="36" t="s">
        <v>82</v>
      </c>
      <c r="C52" s="36" t="s">
        <v>334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335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331</v>
      </c>
      <c r="B55" s="112"/>
      <c r="C55" s="112"/>
    </row>
    <row r="56" spans="1:8" x14ac:dyDescent="0.2">
      <c r="A56" s="71" t="s">
        <v>160</v>
      </c>
      <c r="B56" s="71" t="s">
        <v>333</v>
      </c>
      <c r="C56" s="96" t="s">
        <v>12</v>
      </c>
      <c r="D56" s="71" t="s">
        <v>109</v>
      </c>
      <c r="E56" s="71" t="s">
        <v>96</v>
      </c>
      <c r="F56" s="71" t="s">
        <v>97</v>
      </c>
      <c r="G56" s="71" t="s">
        <v>98</v>
      </c>
      <c r="H56" s="71" t="s">
        <v>99</v>
      </c>
    </row>
    <row r="57" spans="1:8" x14ac:dyDescent="0.2">
      <c r="A57" s="36" t="s">
        <v>193</v>
      </c>
      <c r="B57" s="36" t="s">
        <v>87</v>
      </c>
      <c r="C57" s="36" t="s">
        <v>334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335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336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192</v>
      </c>
      <c r="B60" s="36" t="s">
        <v>208</v>
      </c>
      <c r="C60" s="36" t="s">
        <v>334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336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209</v>
      </c>
      <c r="C62" s="36" t="s">
        <v>334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336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185</v>
      </c>
      <c r="B64" s="36" t="s">
        <v>208</v>
      </c>
      <c r="C64" s="36" t="s">
        <v>334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336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209</v>
      </c>
      <c r="C66" s="36" t="s">
        <v>334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336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205</v>
      </c>
      <c r="B68" s="36" t="s">
        <v>208</v>
      </c>
      <c r="C68" s="36" t="s">
        <v>334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336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209</v>
      </c>
      <c r="C70" s="36" t="s">
        <v>334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336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170</v>
      </c>
      <c r="B72" s="36" t="s">
        <v>208</v>
      </c>
      <c r="C72" s="36" t="s">
        <v>334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336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209</v>
      </c>
      <c r="C74" s="36" t="s">
        <v>334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336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175</v>
      </c>
      <c r="B76" s="36" t="s">
        <v>84</v>
      </c>
      <c r="C76" s="36" t="s">
        <v>334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335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173</v>
      </c>
      <c r="B78" s="36" t="s">
        <v>84</v>
      </c>
      <c r="C78" s="36" t="s">
        <v>334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335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174</v>
      </c>
      <c r="B80" s="36" t="s">
        <v>84</v>
      </c>
      <c r="C80" s="36" t="s">
        <v>334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335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87</v>
      </c>
      <c r="C82" s="36" t="s">
        <v>334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335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336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87</v>
      </c>
      <c r="C85" s="36" t="s">
        <v>334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335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336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87</v>
      </c>
      <c r="C88" s="36" t="s">
        <v>334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335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336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87</v>
      </c>
      <c r="C91" s="36" t="s">
        <v>334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335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336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87</v>
      </c>
      <c r="C94" s="36" t="s">
        <v>334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335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336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87</v>
      </c>
      <c r="C97" s="36" t="s">
        <v>334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335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336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88</v>
      </c>
      <c r="C100" s="36" t="s">
        <v>334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335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336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191</v>
      </c>
      <c r="B103" s="36" t="s">
        <v>87</v>
      </c>
      <c r="C103" s="36" t="s">
        <v>334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335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87</v>
      </c>
      <c r="C105" s="36" t="s">
        <v>334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335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184</v>
      </c>
      <c r="B107" s="36" t="s">
        <v>82</v>
      </c>
      <c r="C107" s="36" t="s">
        <v>334</v>
      </c>
      <c r="D107" s="105">
        <f t="shared" ref="D107:H108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335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332</v>
      </c>
      <c r="B110" s="112"/>
      <c r="C110" s="112"/>
    </row>
    <row r="111" spans="1:8" x14ac:dyDescent="0.2">
      <c r="A111" s="71" t="s">
        <v>160</v>
      </c>
      <c r="B111" s="71" t="s">
        <v>333</v>
      </c>
      <c r="C111" s="96" t="s">
        <v>12</v>
      </c>
      <c r="D111" s="71" t="s">
        <v>109</v>
      </c>
      <c r="E111" s="71" t="s">
        <v>96</v>
      </c>
      <c r="F111" s="71" t="s">
        <v>97</v>
      </c>
      <c r="G111" s="71" t="s">
        <v>98</v>
      </c>
      <c r="H111" s="71" t="s">
        <v>99</v>
      </c>
    </row>
    <row r="112" spans="1:8" x14ac:dyDescent="0.2">
      <c r="A112" s="36" t="s">
        <v>193</v>
      </c>
      <c r="B112" s="36" t="s">
        <v>87</v>
      </c>
      <c r="C112" s="36" t="s">
        <v>334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335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336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192</v>
      </c>
      <c r="B115" s="36" t="s">
        <v>208</v>
      </c>
      <c r="C115" s="36" t="s">
        <v>334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336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209</v>
      </c>
      <c r="C117" s="36" t="s">
        <v>334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336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185</v>
      </c>
      <c r="B119" s="36" t="s">
        <v>208</v>
      </c>
      <c r="C119" s="36" t="s">
        <v>334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336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209</v>
      </c>
      <c r="C121" s="36" t="s">
        <v>334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336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205</v>
      </c>
      <c r="B123" s="36" t="s">
        <v>208</v>
      </c>
      <c r="C123" s="36" t="s">
        <v>334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336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209</v>
      </c>
      <c r="C125" s="36" t="s">
        <v>334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336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170</v>
      </c>
      <c r="B127" s="36" t="s">
        <v>208</v>
      </c>
      <c r="C127" s="36" t="s">
        <v>334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336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209</v>
      </c>
      <c r="C129" s="36" t="s">
        <v>334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336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175</v>
      </c>
      <c r="B131" s="36" t="s">
        <v>84</v>
      </c>
      <c r="C131" s="36" t="s">
        <v>334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335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173</v>
      </c>
      <c r="B133" s="36" t="s">
        <v>84</v>
      </c>
      <c r="C133" s="36" t="s">
        <v>334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335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174</v>
      </c>
      <c r="B135" s="36" t="s">
        <v>84</v>
      </c>
      <c r="C135" s="36" t="s">
        <v>334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335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87</v>
      </c>
      <c r="C137" s="36" t="s">
        <v>334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335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336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87</v>
      </c>
      <c r="C140" s="36" t="s">
        <v>334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335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336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87</v>
      </c>
      <c r="C143" s="36" t="s">
        <v>334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335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336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87</v>
      </c>
      <c r="C146" s="36" t="s">
        <v>334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335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336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87</v>
      </c>
      <c r="C149" s="36" t="s">
        <v>334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335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336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87</v>
      </c>
      <c r="C152" s="36" t="s">
        <v>334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335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336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88</v>
      </c>
      <c r="C155" s="36" t="s">
        <v>334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335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336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191</v>
      </c>
      <c r="B158" s="36" t="s">
        <v>87</v>
      </c>
      <c r="C158" s="36" t="s">
        <v>334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335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87</v>
      </c>
      <c r="C160" s="36" t="s">
        <v>334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335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184</v>
      </c>
      <c r="B162" s="36" t="s">
        <v>82</v>
      </c>
      <c r="C162" s="36" t="s">
        <v>334</v>
      </c>
      <c r="D162" s="105">
        <f t="shared" ref="D162:H163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335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sheetProtection algorithmName="SHA-512" hashValue="X4M7XPWFnwIoap8KMIM2XbRnOYDJV8t5dwEe5ErhD5cZmZz4uz+zv12Ewd7Iha7f8773HgoXH7QR/zIGT18hUA==" saltValue="Lpz7YGGgUp8fJjFyspHuf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160</v>
      </c>
      <c r="B1" s="90" t="s">
        <v>333</v>
      </c>
      <c r="C1" s="90"/>
      <c r="D1" s="71" t="s">
        <v>122</v>
      </c>
      <c r="E1" s="71" t="s">
        <v>123</v>
      </c>
      <c r="F1" s="71" t="s">
        <v>124</v>
      </c>
      <c r="G1" s="71" t="s">
        <v>125</v>
      </c>
      <c r="H1" s="71"/>
    </row>
    <row r="2" spans="1:8" x14ac:dyDescent="0.2">
      <c r="A2" s="98" t="s">
        <v>169</v>
      </c>
      <c r="B2" s="81" t="s">
        <v>104</v>
      </c>
      <c r="C2" s="98" t="s">
        <v>334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335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188</v>
      </c>
      <c r="B4" s="81" t="s">
        <v>104</v>
      </c>
      <c r="C4" s="98" t="s">
        <v>334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335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187</v>
      </c>
      <c r="B6" s="81" t="s">
        <v>104</v>
      </c>
      <c r="C6" s="98" t="s">
        <v>334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335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331</v>
      </c>
    </row>
    <row r="10" spans="1:8" x14ac:dyDescent="0.2">
      <c r="A10" s="90" t="s">
        <v>160</v>
      </c>
      <c r="B10" s="90" t="s">
        <v>333</v>
      </c>
      <c r="C10" s="90"/>
      <c r="D10" s="71" t="s">
        <v>122</v>
      </c>
      <c r="E10" s="71" t="s">
        <v>123</v>
      </c>
      <c r="F10" s="71" t="s">
        <v>124</v>
      </c>
      <c r="G10" s="71" t="s">
        <v>125</v>
      </c>
    </row>
    <row r="11" spans="1:8" x14ac:dyDescent="0.2">
      <c r="A11" s="98" t="s">
        <v>169</v>
      </c>
      <c r="B11" s="81" t="s">
        <v>104</v>
      </c>
      <c r="C11" s="98" t="s">
        <v>334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335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188</v>
      </c>
      <c r="B13" s="81" t="s">
        <v>104</v>
      </c>
      <c r="C13" s="98" t="s">
        <v>334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335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187</v>
      </c>
      <c r="B15" s="81" t="s">
        <v>104</v>
      </c>
      <c r="C15" s="98" t="s">
        <v>334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335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332</v>
      </c>
    </row>
    <row r="19" spans="1:7" x14ac:dyDescent="0.2">
      <c r="A19" s="90" t="s">
        <v>160</v>
      </c>
      <c r="B19" s="90" t="s">
        <v>333</v>
      </c>
      <c r="C19" s="90"/>
      <c r="D19" s="71" t="s">
        <v>122</v>
      </c>
      <c r="E19" s="71" t="s">
        <v>123</v>
      </c>
      <c r="F19" s="71" t="s">
        <v>124</v>
      </c>
      <c r="G19" s="71" t="s">
        <v>125</v>
      </c>
    </row>
    <row r="20" spans="1:7" x14ac:dyDescent="0.2">
      <c r="A20" s="98" t="s">
        <v>169</v>
      </c>
      <c r="B20" s="81" t="s">
        <v>104</v>
      </c>
      <c r="C20" s="98" t="s">
        <v>334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335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188</v>
      </c>
      <c r="B22" s="81" t="s">
        <v>104</v>
      </c>
      <c r="C22" s="98" t="s">
        <v>334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335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187</v>
      </c>
      <c r="B24" s="81" t="s">
        <v>104</v>
      </c>
      <c r="C24" s="98" t="s">
        <v>334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335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sheetProtection algorithmName="SHA-512" hashValue="vB1nVq5DSch1PnempKSzHIBEwYz+7Xo6RTgaOpstse5ZKiA+I/FnGU4arKQptsXCAcyYlV/QkyP8H5o/W29T8w==" saltValue="pQZfJjdrM1wxo10vsj42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keywords>lang=fr</cp:keywords>
  <cp:lastModifiedBy>Nick Scott</cp:lastModifiedBy>
  <dcterms:created xsi:type="dcterms:W3CDTF">2017-08-01T10:42:13Z</dcterms:created>
  <dcterms:modified xsi:type="dcterms:W3CDTF">2022-02-02T06:24:04Z</dcterms:modified>
</cp:coreProperties>
</file>