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B6FF0A7-C1C5-4B2C-A606-DB07C8DEAA1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0" i="2"/>
  <c r="A27" i="2"/>
  <c r="A26" i="2"/>
  <c r="A25" i="2"/>
  <c r="A17" i="2"/>
  <c r="A15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8" i="2" l="1"/>
  <c r="A31" i="2"/>
  <c r="A39" i="2"/>
  <c r="A19" i="2"/>
  <c r="A33" i="2"/>
  <c r="A22" i="2"/>
  <c r="A34" i="2"/>
  <c r="I3" i="2"/>
  <c r="I7" i="2"/>
  <c r="I11" i="2"/>
  <c r="A23" i="2"/>
  <c r="A35" i="2"/>
  <c r="A40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<sst xmlns="http://schemas.openxmlformats.org/spreadsheetml/2006/main" count="2092" uniqueCount="337">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</sst>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806402.3359375</v>
      </c>
    </row>
    <row r="8" spans="1:3" ht="15" customHeight="1" x14ac:dyDescent="0.2">
      <c r="B8" s="7" t="s">
        <v>19</v>
      </c>
      <c r="C8" s="46">
        <v>0.06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0.91188728330000002</v>
      </c>
    </row>
    <row r="11" spans="1:3" ht="15" customHeight="1" x14ac:dyDescent="0.2">
      <c r="B11" s="7" t="s">
        <v>22</v>
      </c>
      <c r="C11" s="46">
        <v>0.66099999999999992</v>
      </c>
    </row>
    <row r="12" spans="1:3" ht="15" customHeight="1" x14ac:dyDescent="0.2">
      <c r="B12" s="7" t="s">
        <v>23</v>
      </c>
      <c r="C12" s="46">
        <v>0.32500000000000001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0.1489</v>
      </c>
    </row>
    <row r="24" spans="1:3" ht="15" customHeight="1" x14ac:dyDescent="0.2">
      <c r="B24" s="12" t="s">
        <v>33</v>
      </c>
      <c r="C24" s="47">
        <v>0.65529999999999999</v>
      </c>
    </row>
    <row r="25" spans="1:3" ht="15" customHeight="1" x14ac:dyDescent="0.2">
      <c r="B25" s="12" t="s">
        <v>34</v>
      </c>
      <c r="C25" s="47">
        <v>0.1857</v>
      </c>
    </row>
    <row r="26" spans="1:3" ht="15" customHeight="1" x14ac:dyDescent="0.2">
      <c r="B26" s="12" t="s">
        <v>35</v>
      </c>
      <c r="C26" s="47">
        <v>1.01E-2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0.44</v>
      </c>
    </row>
    <row r="30" spans="1:3" ht="14.25" customHeight="1" x14ac:dyDescent="0.2">
      <c r="B30" s="22" t="s">
        <v>38</v>
      </c>
      <c r="C30" s="49">
        <v>0.10199999999999999</v>
      </c>
    </row>
    <row r="31" spans="1:3" ht="14.25" customHeight="1" x14ac:dyDescent="0.2">
      <c r="B31" s="22" t="s">
        <v>39</v>
      </c>
      <c r="C31" s="49">
        <v>0.115</v>
      </c>
    </row>
    <row r="32" spans="1:3" ht="14.25" customHeight="1" x14ac:dyDescent="0.2">
      <c r="B32" s="22" t="s">
        <v>40</v>
      </c>
      <c r="C32" s="49">
        <v>0.34300000000000003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10.891816440132301</v>
      </c>
    </row>
    <row r="38" spans="1:5" ht="15" customHeight="1" x14ac:dyDescent="0.2">
      <c r="B38" s="28" t="s">
        <v>45</v>
      </c>
      <c r="C38" s="117">
        <v>18.237575383160301</v>
      </c>
      <c r="D38" s="9"/>
      <c r="E38" s="10"/>
    </row>
    <row r="39" spans="1:5" ht="15" customHeight="1" x14ac:dyDescent="0.2">
      <c r="B39" s="28" t="s">
        <v>46</v>
      </c>
      <c r="C39" s="117">
        <v>20.434556463374399</v>
      </c>
      <c r="D39" s="9"/>
      <c r="E39" s="9"/>
    </row>
    <row r="40" spans="1:5" ht="15" customHeight="1" x14ac:dyDescent="0.2">
      <c r="B40" s="28" t="s">
        <v>47</v>
      </c>
      <c r="C40" s="117">
        <v>26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8.9704989719999997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1.8866000000000001E-2</v>
      </c>
      <c r="D45" s="9"/>
    </row>
    <row r="46" spans="1:5" ht="15.75" customHeight="1" x14ac:dyDescent="0.2">
      <c r="B46" s="28" t="s">
        <v>52</v>
      </c>
      <c r="C46" s="47">
        <v>6.5864510000000001E-2</v>
      </c>
      <c r="D46" s="9"/>
    </row>
    <row r="47" spans="1:5" ht="15.75" customHeight="1" x14ac:dyDescent="0.2">
      <c r="B47" s="28" t="s">
        <v>53</v>
      </c>
      <c r="C47" s="47">
        <v>0.14324690000000001</v>
      </c>
      <c r="D47" s="9"/>
      <c r="E47" s="10"/>
    </row>
    <row r="48" spans="1:5" ht="15" customHeight="1" x14ac:dyDescent="0.2">
      <c r="B48" s="28" t="s">
        <v>54</v>
      </c>
      <c r="C48" s="48">
        <v>0.77202258999999995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0.50650108886673595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7.2826089999999901</v>
      </c>
    </row>
    <row r="63" spans="1:4" ht="15.75" customHeight="1" x14ac:dyDescent="0.2">
      <c r="A63" s="39"/>
    </row>
  </sheetData>
  <sheetProtection algorithmName="SHA-512" hashValue="Hdve06SeeEyBEmf4FL44aMl92Ebjq813wLCviTYk/y/PtBUZvxnGcsaBseeg5HcK2eSsl+q914DOsU2CjjcUHQ==" saltValue="MyOLo68EpGQIaEECmXuf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0.11806669390860799</v>
      </c>
      <c r="C2" s="115">
        <v>0.95</v>
      </c>
      <c r="D2" s="116">
        <v>56.337138300604238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39.842199870999643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387.87092573663659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5.8691064570772804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12.974499314795549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12.974499314795549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12.974499314795549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12.974499314795549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12.974499314795549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12.974499314795549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0.68126511469090134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0.34978969999999998</v>
      </c>
      <c r="C18" s="115">
        <v>0.95</v>
      </c>
      <c r="D18" s="116">
        <v>8.9498000901640609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0.34978969999999998</v>
      </c>
      <c r="C19" s="115">
        <v>0.95</v>
      </c>
      <c r="D19" s="116">
        <v>8.9498000901640609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0.77667659999999994</v>
      </c>
      <c r="C21" s="115">
        <v>0.95</v>
      </c>
      <c r="D21" s="116">
        <v>69.283092298354532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22.370086288750748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4.2557875816009592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0.58120271097965992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1.6153629869222599E-2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18.535649720195959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0.50900000000000001</v>
      </c>
      <c r="C29" s="115">
        <v>0.95</v>
      </c>
      <c r="D29" s="116">
        <v>109.78567093836929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1.2514852015075351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1.45890481734541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0.85937858018071689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0.83241299999999996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2.24059070083436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0.92511445347125898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pMSiE7pgA4dAcBG4sgSiZRXR4JW9tu0t0e65ehiiadCCfskHcw+7WL/HBPuKNwy7Zey7FRgTdocaQFjmJV2hg==" saltValue="rObQfDUq+p2q18+lV/1O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/hc63gzRYskXhAMgvn2vPWlMNsXa8glDB+yuFjAxcDw+Ai/IvwLiNlZRPx040B4/o8kmYXwPvQBpguv6uNX8Ew==" saltValue="6QSN/xm0E8xKOEOOk1eE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++EGZ/idIPBhH44KpLysbl9Vkybpa22ueUOSwaIW0jJ8uBm3OIH19vk1MOsr/2OV/7q8JU2+XChy1DYPbD8AQ==" saltValue="CZ0V70MUJ3WZz5B9EjBL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0.32973110377788623</v>
      </c>
      <c r="C3" s="18">
        <f>frac_mam_1_5months * 2.6</f>
        <v>0.32973110377788623</v>
      </c>
      <c r="D3" s="18">
        <f>frac_mam_6_11months * 2.6</f>
        <v>0.31419860124588</v>
      </c>
      <c r="E3" s="18">
        <f>frac_mam_12_23months * 2.6</f>
        <v>8.4434492141008358E-2</v>
      </c>
      <c r="F3" s="18">
        <f>frac_mam_24_59months * 2.6</f>
        <v>6.0749116912484261E-2</v>
      </c>
    </row>
    <row r="4" spans="1:6" ht="15.75" customHeight="1" x14ac:dyDescent="0.2">
      <c r="A4" s="4" t="s">
        <v>208</v>
      </c>
      <c r="B4" s="18">
        <f>frac_sam_1month * 2.6</f>
        <v>0.13338768184185029</v>
      </c>
      <c r="C4" s="18">
        <f>frac_sam_1_5months * 2.6</f>
        <v>0.13338768184185029</v>
      </c>
      <c r="D4" s="18">
        <f>frac_sam_6_11months * 2.6</f>
        <v>7.3564464971423146E-2</v>
      </c>
      <c r="E4" s="18">
        <f>frac_sam_12_23months * 2.6</f>
        <v>5.9594119712710447E-2</v>
      </c>
      <c r="F4" s="18">
        <f>frac_sam_24_59months * 2.6</f>
        <v>3.5333008691668479E-2</v>
      </c>
    </row>
  </sheetData>
  <sheetProtection algorithmName="SHA-512" hashValue="yJ+yFcN9s5LxVFKn0UNG3mdGimHNmIWWP0O98gFc2J4iv1EleIxnN9JIxvFIsvVTD5SJCIvwbpzMcg6k6lwZVw==" saltValue="tasVdi1JVXhGBkXf9kOj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0.06</v>
      </c>
      <c r="E2" s="65">
        <f>food_insecure</f>
        <v>0.06</v>
      </c>
      <c r="F2" s="65">
        <f>food_insecure</f>
        <v>0.06</v>
      </c>
      <c r="G2" s="65">
        <f>food_insecure</f>
        <v>0.06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0.06</v>
      </c>
      <c r="F5" s="65">
        <f>food_insecure</f>
        <v>0.06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0.06</v>
      </c>
      <c r="F8" s="65">
        <f>food_insecure</f>
        <v>0.06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0.06</v>
      </c>
      <c r="F9" s="65">
        <f>food_insecure</f>
        <v>0.06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0.32500000000000001</v>
      </c>
      <c r="E10" s="65">
        <f>IF(ISBLANK(comm_deliv), frac_children_health_facility,1)</f>
        <v>0.32500000000000001</v>
      </c>
      <c r="F10" s="65">
        <f>IF(ISBLANK(comm_deliv), frac_children_health_facility,1)</f>
        <v>0.32500000000000001</v>
      </c>
      <c r="G10" s="65">
        <f>IF(ISBLANK(comm_deliv), frac_children_health_facility,1)</f>
        <v>0.32500000000000001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0.06</v>
      </c>
      <c r="I15" s="65">
        <f>food_insecure</f>
        <v>0.06</v>
      </c>
      <c r="J15" s="65">
        <f>food_insecure</f>
        <v>0.06</v>
      </c>
      <c r="K15" s="65">
        <f>food_insecure</f>
        <v>0.06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0.66099999999999992</v>
      </c>
      <c r="I18" s="65">
        <f>frac_PW_health_facility</f>
        <v>0.66099999999999992</v>
      </c>
      <c r="J18" s="65">
        <f>frac_PW_health_facility</f>
        <v>0.66099999999999992</v>
      </c>
      <c r="K18" s="65">
        <f>frac_PW_health_facility</f>
        <v>0.66099999999999992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4.4285451413419982E-2</v>
      </c>
      <c r="M25" s="65">
        <f>(1-food_insecure)*(0.49)+food_insecure*(0.7)</f>
        <v>0.50259999999999994</v>
      </c>
      <c r="N25" s="65">
        <f>(1-food_insecure)*(0.49)+food_insecure*(0.7)</f>
        <v>0.50259999999999994</v>
      </c>
      <c r="O25" s="65">
        <f>(1-food_insecure)*(0.49)+food_insecure*(0.7)</f>
        <v>0.50259999999999994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1.8979479177179997E-2</v>
      </c>
      <c r="M26" s="65">
        <f>(1-food_insecure)*(0.21)+food_insecure*(0.3)</f>
        <v>0.21539999999999998</v>
      </c>
      <c r="N26" s="65">
        <f>(1-food_insecure)*(0.21)+food_insecure*(0.3)</f>
        <v>0.21539999999999998</v>
      </c>
      <c r="O26" s="65">
        <f>(1-food_insecure)*(0.21)+food_insecure*(0.3)</f>
        <v>0.21539999999999998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2.4847786109399993E-2</v>
      </c>
      <c r="M27" s="65">
        <f>(1-food_insecure)*(0.3)</f>
        <v>0.28199999999999997</v>
      </c>
      <c r="N27" s="65">
        <f>(1-food_insecure)*(0.3)</f>
        <v>0.28199999999999997</v>
      </c>
      <c r="O27" s="65">
        <f>(1-food_insecure)*(0.3)</f>
        <v>0.28199999999999997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X5iB38Ip1i5cc/lbwcnButWs/mSo1LZuh+Ft3PxIDn3YL8hsYM6MPlXbt526asxx9rrM3XDii0Zro+24cDtp6Q==" saltValue="zFgDyM4PnrLHLTjxRHu5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GfW58/Z05t7demwzEZI64ejV4RVXckgVhVfpR3LT9082fwRwSP5kDgpjFE6NWoE0IUlDA+xtuXeOq6Y83xHag==" saltValue="lPoQmUHjaJAKiS3jWkmA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f5gZYl0IBbIYcE46Xj8LX72AOhLsBOb78WgwTnDWZijPSiak0nlxVvLvE9EYFrgzvTshfycC0BaK1/fnkWX/1Q==" saltValue="QhOCRik+rVb0oYo2H/Sz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g5ifOSV5SpRcqBb9f39PsOvL7bes9nnI5iWNd9OdhexKKUpYB1Z2alJoOKpcnb4q85RjFwDfLK9gFvyRTLsGw==" saltValue="ExHFlW4HnqQLLwWLpWfE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gzjNef9tX9jwocmLnwE1sYZk3bTtqsImnXJIgtBKNlDl0tR3dprF3ufMhgyb//S+PyRFomrC+YZmvCn3bgIpQ==" saltValue="Iq6gQAYvkghCgwpHXKoZ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dMK+kDXF+bTnbddpBBHR7NvRAJvpwi67NoGwPfKTBaKkTQjLlFceI3T49TmyA/AcOqpmZqhpYnxeGTgZ3V0Dg==" saltValue="tgWTPCNoDMEvL491D3/a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151509.33240000001</v>
      </c>
      <c r="C2" s="53">
        <v>296000</v>
      </c>
      <c r="D2" s="53">
        <v>748000</v>
      </c>
      <c r="E2" s="53">
        <v>907000</v>
      </c>
      <c r="F2" s="53">
        <v>670000</v>
      </c>
      <c r="G2" s="14">
        <f t="shared" ref="G2:G11" si="0">C2+D2+E2+F2</f>
        <v>2621000</v>
      </c>
      <c r="H2" s="14">
        <f t="shared" ref="H2:H11" si="1">(B2 + stillbirth*B2/(1000-stillbirth))/(1-abortion)</f>
        <v>160252.3574441917</v>
      </c>
      <c r="I2" s="14">
        <f t="shared" ref="I2:I11" si="2">G2-H2</f>
        <v>2460747.6425558082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147964.0932</v>
      </c>
      <c r="C3" s="53">
        <v>299000</v>
      </c>
      <c r="D3" s="53">
        <v>715000</v>
      </c>
      <c r="E3" s="53">
        <v>919000</v>
      </c>
      <c r="F3" s="53">
        <v>684000</v>
      </c>
      <c r="G3" s="14">
        <f t="shared" si="0"/>
        <v>2617000</v>
      </c>
      <c r="H3" s="14">
        <f t="shared" si="1"/>
        <v>156502.53602722689</v>
      </c>
      <c r="I3" s="14">
        <f t="shared" si="2"/>
        <v>2460497.4639727729</v>
      </c>
    </row>
    <row r="4" spans="1:9" ht="15.75" customHeight="1" x14ac:dyDescent="0.2">
      <c r="A4" s="7">
        <f t="shared" si="3"/>
        <v>2023</v>
      </c>
      <c r="B4" s="52">
        <v>144283.31039999999</v>
      </c>
      <c r="C4" s="53">
        <v>304000</v>
      </c>
      <c r="D4" s="53">
        <v>684000</v>
      </c>
      <c r="E4" s="53">
        <v>924000</v>
      </c>
      <c r="F4" s="53">
        <v>701000</v>
      </c>
      <c r="G4" s="14">
        <f t="shared" si="0"/>
        <v>2613000</v>
      </c>
      <c r="H4" s="14">
        <f t="shared" si="1"/>
        <v>152609.34930667057</v>
      </c>
      <c r="I4" s="14">
        <f t="shared" si="2"/>
        <v>2460390.6506933295</v>
      </c>
    </row>
    <row r="5" spans="1:9" ht="15.75" customHeight="1" x14ac:dyDescent="0.2">
      <c r="A5" s="7">
        <f t="shared" si="3"/>
        <v>2024</v>
      </c>
      <c r="B5" s="52">
        <v>140473.74299999999</v>
      </c>
      <c r="C5" s="53">
        <v>312000</v>
      </c>
      <c r="D5" s="53">
        <v>657000</v>
      </c>
      <c r="E5" s="53">
        <v>921000</v>
      </c>
      <c r="F5" s="53">
        <v>722000</v>
      </c>
      <c r="G5" s="14">
        <f t="shared" si="0"/>
        <v>2612000</v>
      </c>
      <c r="H5" s="14">
        <f t="shared" si="1"/>
        <v>148579.94631860394</v>
      </c>
      <c r="I5" s="14">
        <f t="shared" si="2"/>
        <v>2463420.0536813959</v>
      </c>
    </row>
    <row r="6" spans="1:9" ht="15.75" customHeight="1" x14ac:dyDescent="0.2">
      <c r="A6" s="7">
        <f t="shared" si="3"/>
        <v>2025</v>
      </c>
      <c r="B6" s="52">
        <v>136555.20000000001</v>
      </c>
      <c r="C6" s="53">
        <v>324000</v>
      </c>
      <c r="D6" s="53">
        <v>635000</v>
      </c>
      <c r="E6" s="53">
        <v>911000</v>
      </c>
      <c r="F6" s="53">
        <v>745000</v>
      </c>
      <c r="G6" s="14">
        <f t="shared" si="0"/>
        <v>2615000</v>
      </c>
      <c r="H6" s="14">
        <f t="shared" si="1"/>
        <v>144435.27916477763</v>
      </c>
      <c r="I6" s="14">
        <f t="shared" si="2"/>
        <v>2470564.7208352224</v>
      </c>
    </row>
    <row r="7" spans="1:9" ht="15.75" customHeight="1" x14ac:dyDescent="0.2">
      <c r="A7" s="7">
        <f t="shared" si="3"/>
        <v>2026</v>
      </c>
      <c r="B7" s="52">
        <v>135509.70480000001</v>
      </c>
      <c r="C7" s="53">
        <v>339000</v>
      </c>
      <c r="D7" s="53">
        <v>620000</v>
      </c>
      <c r="E7" s="53">
        <v>894000</v>
      </c>
      <c r="F7" s="53">
        <v>772000</v>
      </c>
      <c r="G7" s="14">
        <f t="shared" si="0"/>
        <v>2625000</v>
      </c>
      <c r="H7" s="14">
        <f t="shared" si="1"/>
        <v>143329.45242894159</v>
      </c>
      <c r="I7" s="14">
        <f t="shared" si="2"/>
        <v>2481670.5475710584</v>
      </c>
    </row>
    <row r="8" spans="1:9" ht="15.75" customHeight="1" x14ac:dyDescent="0.2">
      <c r="A8" s="7">
        <f t="shared" si="3"/>
        <v>2027</v>
      </c>
      <c r="B8" s="52">
        <v>134408.08679999999</v>
      </c>
      <c r="C8" s="53">
        <v>358000</v>
      </c>
      <c r="D8" s="53">
        <v>611000</v>
      </c>
      <c r="E8" s="53">
        <v>869000</v>
      </c>
      <c r="F8" s="53">
        <v>801000</v>
      </c>
      <c r="G8" s="14">
        <f t="shared" si="0"/>
        <v>2639000</v>
      </c>
      <c r="H8" s="14">
        <f t="shared" si="1"/>
        <v>142164.26426061886</v>
      </c>
      <c r="I8" s="14">
        <f t="shared" si="2"/>
        <v>2496835.7357393811</v>
      </c>
    </row>
    <row r="9" spans="1:9" ht="15.75" customHeight="1" x14ac:dyDescent="0.2">
      <c r="A9" s="7">
        <f t="shared" si="3"/>
        <v>2028</v>
      </c>
      <c r="B9" s="52">
        <v>133251.84359999999</v>
      </c>
      <c r="C9" s="53">
        <v>377000</v>
      </c>
      <c r="D9" s="53">
        <v>607000</v>
      </c>
      <c r="E9" s="53">
        <v>840000</v>
      </c>
      <c r="F9" s="53">
        <v>831000</v>
      </c>
      <c r="G9" s="14">
        <f t="shared" si="0"/>
        <v>2655000</v>
      </c>
      <c r="H9" s="14">
        <f t="shared" si="1"/>
        <v>140941.29868058691</v>
      </c>
      <c r="I9" s="14">
        <f t="shared" si="2"/>
        <v>2514058.7013194133</v>
      </c>
    </row>
    <row r="10" spans="1:9" ht="15.75" customHeight="1" x14ac:dyDescent="0.2">
      <c r="A10" s="7">
        <f t="shared" si="3"/>
        <v>2029</v>
      </c>
      <c r="B10" s="52">
        <v>132030.08840000001</v>
      </c>
      <c r="C10" s="53">
        <v>392000</v>
      </c>
      <c r="D10" s="53">
        <v>610000</v>
      </c>
      <c r="E10" s="53">
        <v>808000</v>
      </c>
      <c r="F10" s="53">
        <v>858000</v>
      </c>
      <c r="G10" s="14">
        <f t="shared" si="0"/>
        <v>2668000</v>
      </c>
      <c r="H10" s="14">
        <f t="shared" si="1"/>
        <v>139649.04065318836</v>
      </c>
      <c r="I10" s="14">
        <f t="shared" si="2"/>
        <v>2528350.9593468118</v>
      </c>
    </row>
    <row r="11" spans="1:9" ht="15.75" customHeight="1" x14ac:dyDescent="0.2">
      <c r="A11" s="7">
        <f t="shared" si="3"/>
        <v>2030</v>
      </c>
      <c r="B11" s="52">
        <v>130769.254</v>
      </c>
      <c r="C11" s="53">
        <v>401000</v>
      </c>
      <c r="D11" s="53">
        <v>619000</v>
      </c>
      <c r="E11" s="53">
        <v>775000</v>
      </c>
      <c r="F11" s="53">
        <v>879000</v>
      </c>
      <c r="G11" s="14">
        <f t="shared" si="0"/>
        <v>2674000</v>
      </c>
      <c r="H11" s="14">
        <f t="shared" si="1"/>
        <v>138315.44831437917</v>
      </c>
      <c r="I11" s="14">
        <f t="shared" si="2"/>
        <v>2535684.551685621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X15GMebjPfPA+U52z71sqNwmHQcKrUALKJ4DKJmwjJ6aOWVtti8MBI8063ucw1KcYpAoAqVfcf6F3tsPcJEpA==" saltValue="tokdPnMZ/FpSpeXAd+uii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ScnyXpgG6KbQS8G7DP36eVwRqnEmQIvXBmjN2e/ZygMNE92+IAeF1hnFl0eUsHcFoiS79j3WsZeKDQ+JFXAHw==" saltValue="oQRwtOxTjM5nAd9prGv85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Dv58tkR3Z/9rLcc5U0eC3l2Gbd0zKEwNiVkLpq5r9nUlVua2TelD3nEzaah3OAAN5tIL8s6RjT51kQUqy9mx0g==" saltValue="taM+TTrDWhS0aL8fTGSh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QjmZvEV6KUeXsZQtiF+uQkRl3LYBmkfvieukL+IyUwN7cWuMELKt+b6a6e3R6FihLSNIAKH418IG8A2UeRymw==" saltValue="mHehv+55xPWHI4R7+H1K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pDxaPYMJ7s/I8ZGWR1jTXCIFEkGbSIxxrBzqKnBOvbYmbDwILHL2l3smPPhOtsM9qdXu9UreGlB75DUa5Eatw==" saltValue="b3PdQ+mOE60EoxNQqIUa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Ric+CtfRRYrXdsNushVLOQouti9qmrsWJlDc9PrZRQS4KE17gdQHKMtG+5KmAmwOCpxIS6oIZ5qbqyyCAU2cg==" saltValue="urJ/ve8OPErO27RrpU6N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S0iR6qXgBNmaS3jFXAA8bfYkDgcfhuq0fEvSTkzhtgWwYsXBkpBIIBszIbMqC/mNMBmbd/Rou8GEoUI7CqYdw==" saltValue="8ySqMg5rAWJuq/XUrjfF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7gLPE14/a6T3aXI+6tn3gk7NCTWxjPRGkOtNingnKy38AN/WH+GgbBvLhk837VnBcJgynviMhExTDixXWmJ2Rg==" saltValue="LEwVNmtwl7kHK7tzxpGJ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/nKz0HcrFNzbeU9dhlzkLPHYT3lbdNsTe8Y6I0kSTAgdKJwhpsMzBxzvf2/YhlgzSE5piohqszo4PgmNlh9Cgw==" saltValue="6kRkwSFTG8DDHTgiZ+zk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BEYtJCRiR0ltC5XAb5FtHd1nYKr33ECOSkEO76nCRjsojXNthAY9u5cT12SkRWT7zkRK8kx68luQNbo0XYm2Q==" saltValue="owMr+hYc2kx+3H7idLFn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3.1882011547027188E-3</v>
      </c>
    </row>
    <row r="4" spans="1:8" ht="15.75" customHeight="1" x14ac:dyDescent="0.2">
      <c r="B4" s="16" t="s">
        <v>79</v>
      </c>
      <c r="C4" s="54">
        <v>0.10845454287368909</v>
      </c>
    </row>
    <row r="5" spans="1:8" ht="15.75" customHeight="1" x14ac:dyDescent="0.2">
      <c r="B5" s="16" t="s">
        <v>80</v>
      </c>
      <c r="C5" s="54">
        <v>5.3326856785208279E-2</v>
      </c>
    </row>
    <row r="6" spans="1:8" ht="15.75" customHeight="1" x14ac:dyDescent="0.2">
      <c r="B6" s="16" t="s">
        <v>81</v>
      </c>
      <c r="C6" s="54">
        <v>0.21397488944226251</v>
      </c>
    </row>
    <row r="7" spans="1:8" ht="15.75" customHeight="1" x14ac:dyDescent="0.2">
      <c r="B7" s="16" t="s">
        <v>82</v>
      </c>
      <c r="C7" s="54">
        <v>0.36897468154075391</v>
      </c>
    </row>
    <row r="8" spans="1:8" ht="15.75" customHeight="1" x14ac:dyDescent="0.2">
      <c r="B8" s="16" t="s">
        <v>83</v>
      </c>
      <c r="C8" s="54">
        <v>3.5334742592737292E-3</v>
      </c>
    </row>
    <row r="9" spans="1:8" ht="15.75" customHeight="1" x14ac:dyDescent="0.2">
      <c r="B9" s="16" t="s">
        <v>84</v>
      </c>
      <c r="C9" s="54">
        <v>0.16829639012017031</v>
      </c>
    </row>
    <row r="10" spans="1:8" ht="15.75" customHeight="1" x14ac:dyDescent="0.2">
      <c r="B10" s="16" t="s">
        <v>85</v>
      </c>
      <c r="C10" s="54">
        <v>8.0250963823939467E-2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0.14250985325350871</v>
      </c>
      <c r="D14" s="54">
        <v>0.14250985325350871</v>
      </c>
      <c r="E14" s="54">
        <v>0.14250985325350871</v>
      </c>
      <c r="F14" s="54">
        <v>0.14250985325350871</v>
      </c>
    </row>
    <row r="15" spans="1:8" ht="15.75" customHeight="1" x14ac:dyDescent="0.2">
      <c r="B15" s="16" t="s">
        <v>88</v>
      </c>
      <c r="C15" s="54">
        <v>0.20331633786831191</v>
      </c>
      <c r="D15" s="54">
        <v>0.20331633786831191</v>
      </c>
      <c r="E15" s="54">
        <v>0.20331633786831191</v>
      </c>
      <c r="F15" s="54">
        <v>0.20331633786831191</v>
      </c>
    </row>
    <row r="16" spans="1:8" ht="15.75" customHeight="1" x14ac:dyDescent="0.2">
      <c r="B16" s="16" t="s">
        <v>89</v>
      </c>
      <c r="C16" s="54">
        <v>1.0998976777857831E-2</v>
      </c>
      <c r="D16" s="54">
        <v>1.0998976777857831E-2</v>
      </c>
      <c r="E16" s="54">
        <v>1.0998976777857831E-2</v>
      </c>
      <c r="F16" s="54">
        <v>1.0998976777857831E-2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1.6462036389666802E-2</v>
      </c>
      <c r="D19" s="54">
        <v>1.6462036389666802E-2</v>
      </c>
      <c r="E19" s="54">
        <v>1.6462036389666802E-2</v>
      </c>
      <c r="F19" s="54">
        <v>1.6462036389666802E-2</v>
      </c>
    </row>
    <row r="20" spans="1:8" ht="15.75" customHeight="1" x14ac:dyDescent="0.2">
      <c r="B20" s="16" t="s">
        <v>93</v>
      </c>
      <c r="C20" s="54">
        <v>1.6159590717449259E-3</v>
      </c>
      <c r="D20" s="54">
        <v>1.6159590717449259E-3</v>
      </c>
      <c r="E20" s="54">
        <v>1.6159590717449259E-3</v>
      </c>
      <c r="F20" s="54">
        <v>1.6159590717449259E-3</v>
      </c>
    </row>
    <row r="21" spans="1:8" ht="15.75" customHeight="1" x14ac:dyDescent="0.2">
      <c r="B21" s="16" t="s">
        <v>94</v>
      </c>
      <c r="C21" s="54">
        <v>0.14948954010633569</v>
      </c>
      <c r="D21" s="54">
        <v>0.14948954010633569</v>
      </c>
      <c r="E21" s="54">
        <v>0.14948954010633569</v>
      </c>
      <c r="F21" s="54">
        <v>0.14948954010633569</v>
      </c>
    </row>
    <row r="22" spans="1:8" ht="15.75" customHeight="1" x14ac:dyDescent="0.2">
      <c r="B22" s="16" t="s">
        <v>95</v>
      </c>
      <c r="C22" s="54">
        <v>0.47560729653257428</v>
      </c>
      <c r="D22" s="54">
        <v>0.47560729653257428</v>
      </c>
      <c r="E22" s="54">
        <v>0.47560729653257428</v>
      </c>
      <c r="F22" s="54">
        <v>0.47560729653257428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3.2300000000000002E-2</v>
      </c>
    </row>
    <row r="27" spans="1:8" ht="15.75" customHeight="1" x14ac:dyDescent="0.2">
      <c r="B27" s="16" t="s">
        <v>102</v>
      </c>
      <c r="C27" s="54">
        <v>8.09E-2</v>
      </c>
    </row>
    <row r="28" spans="1:8" ht="15.75" customHeight="1" x14ac:dyDescent="0.2">
      <c r="B28" s="16" t="s">
        <v>103</v>
      </c>
      <c r="C28" s="54">
        <v>0.1104</v>
      </c>
    </row>
    <row r="29" spans="1:8" ht="15.75" customHeight="1" x14ac:dyDescent="0.2">
      <c r="B29" s="16" t="s">
        <v>104</v>
      </c>
      <c r="C29" s="54">
        <v>8.9900000000000008E-2</v>
      </c>
    </row>
    <row r="30" spans="1:8" ht="15.75" customHeight="1" x14ac:dyDescent="0.2">
      <c r="B30" s="16" t="s">
        <v>2</v>
      </c>
      <c r="C30" s="54">
        <v>2.9600000000000001E-2</v>
      </c>
    </row>
    <row r="31" spans="1:8" ht="15.75" customHeight="1" x14ac:dyDescent="0.2">
      <c r="B31" s="16" t="s">
        <v>105</v>
      </c>
      <c r="C31" s="54">
        <v>3.5499999999999997E-2</v>
      </c>
    </row>
    <row r="32" spans="1:8" ht="15.75" customHeight="1" x14ac:dyDescent="0.2">
      <c r="B32" s="16" t="s">
        <v>106</v>
      </c>
      <c r="C32" s="54">
        <v>0.251</v>
      </c>
    </row>
    <row r="33" spans="2:3" ht="15.75" customHeight="1" x14ac:dyDescent="0.2">
      <c r="B33" s="16" t="s">
        <v>107</v>
      </c>
      <c r="C33" s="54">
        <v>0.14169999999999999</v>
      </c>
    </row>
    <row r="34" spans="2:3" ht="15.75" customHeight="1" x14ac:dyDescent="0.2">
      <c r="B34" s="16" t="s">
        <v>108</v>
      </c>
      <c r="C34" s="54">
        <v>0.22869999999999999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plof5W9myuRiB4cwjs7dZPwLPAYwMR2CwDeqZfMpbcd55bQA1vx/qklan7EPAKA2cBIqz/RZbViZO9U8KjyNrg==" saltValue="ChkoBriMWU6fFqMhCZN1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0.61210125684738204</v>
      </c>
      <c r="D2" s="55">
        <v>0.61210125684738204</v>
      </c>
      <c r="E2" s="55">
        <v>0.74405515193939198</v>
      </c>
      <c r="F2" s="55">
        <v>0.58453398942947399</v>
      </c>
      <c r="G2" s="55">
        <v>0.43155097961425798</v>
      </c>
    </row>
    <row r="3" spans="1:15" ht="15.75" customHeight="1" x14ac:dyDescent="0.2">
      <c r="B3" s="7" t="s">
        <v>113</v>
      </c>
      <c r="C3" s="55">
        <v>0.23277713358402199</v>
      </c>
      <c r="D3" s="55">
        <v>0.23277713358402199</v>
      </c>
      <c r="E3" s="55">
        <v>0.121674939990044</v>
      </c>
      <c r="F3" s="55">
        <v>0.252886593341827</v>
      </c>
      <c r="G3" s="55">
        <v>0.24567009508609799</v>
      </c>
    </row>
    <row r="4" spans="1:15" ht="15.75" customHeight="1" x14ac:dyDescent="0.2">
      <c r="B4" s="7" t="s">
        <v>114</v>
      </c>
      <c r="C4" s="56">
        <v>8.257152885198589E-2</v>
      </c>
      <c r="D4" s="56">
        <v>8.257152885198589E-2</v>
      </c>
      <c r="E4" s="56">
        <v>7.6196506619453402E-2</v>
      </c>
      <c r="F4" s="56">
        <v>9.4974882900714888E-2</v>
      </c>
      <c r="G4" s="56">
        <v>0.16951029002666501</v>
      </c>
    </row>
    <row r="5" spans="1:15" ht="15.75" customHeight="1" x14ac:dyDescent="0.2">
      <c r="B5" s="7" t="s">
        <v>115</v>
      </c>
      <c r="C5" s="56">
        <v>7.2550103068351704E-2</v>
      </c>
      <c r="D5" s="56">
        <v>7.2550103068351704E-2</v>
      </c>
      <c r="E5" s="56">
        <v>5.8073408901691402E-2</v>
      </c>
      <c r="F5" s="56">
        <v>6.7604571580886799E-2</v>
      </c>
      <c r="G5" s="56">
        <v>0.15326865017414101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0.64302045106887806</v>
      </c>
      <c r="D8" s="55">
        <v>0.64302045106887806</v>
      </c>
      <c r="E8" s="55">
        <v>0.71574628353118896</v>
      </c>
      <c r="F8" s="55">
        <v>0.81916075944900502</v>
      </c>
      <c r="G8" s="55">
        <v>0.88558387756347701</v>
      </c>
    </row>
    <row r="9" spans="1:15" ht="15.75" customHeight="1" x14ac:dyDescent="0.2">
      <c r="B9" s="7" t="s">
        <v>118</v>
      </c>
      <c r="C9" s="55">
        <v>0.17885696887970001</v>
      </c>
      <c r="D9" s="55">
        <v>0.17885696887970001</v>
      </c>
      <c r="E9" s="55">
        <v>0.13511407375335699</v>
      </c>
      <c r="F9" s="55">
        <v>0.12544359266758001</v>
      </c>
      <c r="G9" s="55">
        <v>7.7461466193199199E-2</v>
      </c>
    </row>
    <row r="10" spans="1:15" ht="15.75" customHeight="1" x14ac:dyDescent="0.2">
      <c r="B10" s="7" t="s">
        <v>119</v>
      </c>
      <c r="C10" s="56">
        <v>0.12681965529918701</v>
      </c>
      <c r="D10" s="56">
        <v>0.12681965529918701</v>
      </c>
      <c r="E10" s="56">
        <v>0.12084561586379999</v>
      </c>
      <c r="F10" s="56">
        <v>3.24748046696186E-2</v>
      </c>
      <c r="G10" s="56">
        <v>2.33650449663401E-2</v>
      </c>
    </row>
    <row r="11" spans="1:15" ht="15.75" customHeight="1" x14ac:dyDescent="0.2">
      <c r="B11" s="7" t="s">
        <v>120</v>
      </c>
      <c r="C11" s="56">
        <v>5.13029545545578E-2</v>
      </c>
      <c r="D11" s="56">
        <v>5.13029545545578E-2</v>
      </c>
      <c r="E11" s="56">
        <v>2.82940249890089E-2</v>
      </c>
      <c r="F11" s="56">
        <v>2.2920815274119401E-2</v>
      </c>
      <c r="G11" s="56">
        <v>1.35896187275648E-2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0.62129762875000005</v>
      </c>
      <c r="D14" s="57">
        <v>0.59335814614399995</v>
      </c>
      <c r="E14" s="57">
        <v>0.59335814614399995</v>
      </c>
      <c r="F14" s="57">
        <v>0.289678393378</v>
      </c>
      <c r="G14" s="57">
        <v>0.289678393378</v>
      </c>
      <c r="H14" s="58">
        <v>8.5000000000000006E-2</v>
      </c>
      <c r="I14" s="58">
        <v>0.36847297297297299</v>
      </c>
      <c r="J14" s="58">
        <v>0.44820810810810818</v>
      </c>
      <c r="K14" s="58">
        <v>0.46270540540540539</v>
      </c>
      <c r="L14" s="58">
        <v>0.234923616142</v>
      </c>
      <c r="M14" s="58">
        <v>0.24476624785500001</v>
      </c>
      <c r="N14" s="58">
        <v>0.23458173015950001</v>
      </c>
      <c r="O14" s="58">
        <v>0.27614827543100001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0.3146879254721961</v>
      </c>
      <c r="D15" s="55">
        <f t="shared" si="0"/>
        <v>0.30053654710988381</v>
      </c>
      <c r="E15" s="55">
        <f t="shared" si="0"/>
        <v>0.30053654710988381</v>
      </c>
      <c r="F15" s="55">
        <f t="shared" si="0"/>
        <v>0.14672242166712368</v>
      </c>
      <c r="G15" s="55">
        <f t="shared" si="0"/>
        <v>0.14672242166712368</v>
      </c>
      <c r="H15" s="55">
        <f t="shared" si="0"/>
        <v>4.305259255367256E-2</v>
      </c>
      <c r="I15" s="55">
        <f t="shared" si="0"/>
        <v>0.18663196202877419</v>
      </c>
      <c r="J15" s="55">
        <f t="shared" si="0"/>
        <v>0.22701789479565648</v>
      </c>
      <c r="K15" s="55">
        <f t="shared" si="0"/>
        <v>0.23436079166236232</v>
      </c>
      <c r="L15" s="55">
        <f t="shared" si="0"/>
        <v>0.11898906737643411</v>
      </c>
      <c r="M15" s="55">
        <f t="shared" si="0"/>
        <v>0.12397437105638287</v>
      </c>
      <c r="N15" s="55">
        <f t="shared" si="0"/>
        <v>0.11881590175402959</v>
      </c>
      <c r="O15" s="55">
        <f t="shared" si="0"/>
        <v>0.1398694021944728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vdhnkwK2un9N2qC9fMDnMA/cul4tqnKA5qCySmRHYn3OIx44umz2jtPtEpfSJSWHr12aoONpWCq+3992NFnkIQ==" saltValue="Tk6C3Kb1JkxO2gwf6Qby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0.22567516565322901</v>
      </c>
      <c r="D2" s="56">
        <v>8.5698490000000002E-2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0.39929413795471203</v>
      </c>
      <c r="D3" s="56">
        <v>0.36836629999999998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0.272236198186874</v>
      </c>
      <c r="D4" s="56">
        <v>0.3576281</v>
      </c>
      <c r="E4" s="56">
        <v>0.496575057506561</v>
      </c>
      <c r="F4" s="56">
        <v>0.26392653584480302</v>
      </c>
      <c r="G4" s="56">
        <v>0</v>
      </c>
    </row>
    <row r="5" spans="1:7" x14ac:dyDescent="0.2">
      <c r="B5" s="98" t="s">
        <v>132</v>
      </c>
      <c r="C5" s="55">
        <v>0.10279449820518501</v>
      </c>
      <c r="D5" s="55">
        <v>0.18830711</v>
      </c>
      <c r="E5" s="55">
        <v>0.50342494249343905</v>
      </c>
      <c r="F5" s="55">
        <v>0.73607346415519703</v>
      </c>
      <c r="G5" s="55">
        <v>1</v>
      </c>
    </row>
  </sheetData>
  <sheetProtection algorithmName="SHA-512" hashValue="t/skmT9/rLV11j+aUiFJuXq9Z3cSi2hESQ5wlxWMxUP4qsuRWCX3yDa08eQDcJRP09GLGQ2VjorzXeZ5WICN/Q==" saltValue="7hBADxbx611NY97JmnuV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/8/yfl0wg0XVEfOSOmvW/YzsXOLsRDPIM4mP3zb45rNtBzVCrb8t2kiKxAJuCTrowVrEV/vgX2rPJqKVxfzoqg==" saltValue="fmZba+X7Not0LDwevCfm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4rG+4aBBA5kO6uf/bgYAZ+qaTx62g3YoKw4XataeiR5hf6MIu8UsL+XFd14Y15iOqs6aa3adxl0MORhNy1bOxA==" saltValue="8Nuec8I5DSijYFy3d1OAS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Vw5GXQWnS1wqJWnl8gYwa7WCgISsiS6wxu7Edz4XJWUMcxKJGJEBE7xvRge7Gf1e9K+D7jrnGb9hJjvbxL7Ccg==" saltValue="S6+RLos0p+p2MjA+Jg8Y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Iknrseg4v+rZAHKBk8ckedZwzV6jKoJt+YK3nuFAWe7U1RbhMMEnqBPFux6+CHkmSq844wwLT85vrVluaA+Ig==" saltValue="5+e35KctwuzX//ucxl5Z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2022-02-02T06:27:45Z</dcterms:modified>
</cp:coreProperties>
</file>