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4F9D062E-7A4B-4437-84CB-176C70D1F0DE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I38" i="2" s="1"/>
  <c r="G38" i="2"/>
  <c r="A38" i="2"/>
  <c r="A30" i="2"/>
  <c r="A29" i="2"/>
  <c r="A27" i="2"/>
  <c r="A21" i="2"/>
  <c r="A18" i="2"/>
  <c r="A13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A3" i="2"/>
  <c r="H2" i="2"/>
  <c r="G2" i="2"/>
  <c r="I2" i="2" s="1"/>
  <c r="A2" i="2"/>
  <c r="A31" i="2" s="1"/>
  <c r="C33" i="1"/>
  <c r="C20" i="1"/>
  <c r="I4" i="2" l="1"/>
  <c r="I8" i="2"/>
  <c r="A32" i="2"/>
  <c r="A19" i="2"/>
  <c r="A22" i="2"/>
  <c r="I3" i="2"/>
  <c r="I7" i="2"/>
  <c r="I11" i="2"/>
  <c r="A14" i="2"/>
  <c r="A23" i="2"/>
  <c r="A33" i="2"/>
  <c r="A39" i="2"/>
  <c r="I5" i="2"/>
  <c r="I9" i="2"/>
  <c r="A15" i="2"/>
  <c r="A24" i="2"/>
  <c r="A34" i="2"/>
  <c r="I39" i="2"/>
  <c r="A16" i="2"/>
  <c r="A25" i="2"/>
  <c r="A35" i="2"/>
  <c r="I6" i="2"/>
  <c r="I10" i="2"/>
  <c r="A17" i="2"/>
  <c r="A26" i="2"/>
  <c r="A37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<sst xmlns="http://schemas.openxmlformats.org/spreadsheetml/2006/main" count="2092" uniqueCount="337">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</sst>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3492367.53125</v>
      </c>
    </row>
    <row r="8" spans="1:3" ht="15" customHeight="1" x14ac:dyDescent="0.2">
      <c r="B8" s="7" t="s">
        <v>19</v>
      </c>
      <c r="C8" s="46">
        <v>0.40100000000000002</v>
      </c>
    </row>
    <row r="9" spans="1:3" ht="15" customHeight="1" x14ac:dyDescent="0.2">
      <c r="B9" s="7" t="s">
        <v>20</v>
      </c>
      <c r="C9" s="47">
        <v>1</v>
      </c>
    </row>
    <row r="10" spans="1:3" ht="15" customHeight="1" x14ac:dyDescent="0.2">
      <c r="B10" s="7" t="s">
        <v>21</v>
      </c>
      <c r="C10" s="47">
        <v>0.29334579467773397</v>
      </c>
    </row>
    <row r="11" spans="1:3" ht="15" customHeight="1" x14ac:dyDescent="0.2">
      <c r="B11" s="7" t="s">
        <v>22</v>
      </c>
      <c r="C11" s="46">
        <v>0.47199999999999998</v>
      </c>
    </row>
    <row r="12" spans="1:3" ht="15" customHeight="1" x14ac:dyDescent="0.2">
      <c r="B12" s="7" t="s">
        <v>23</v>
      </c>
      <c r="C12" s="46">
        <v>0.51800000000000002</v>
      </c>
    </row>
    <row r="13" spans="1:3" ht="15" customHeight="1" x14ac:dyDescent="0.2">
      <c r="B13" s="7" t="s">
        <v>24</v>
      </c>
      <c r="C13" s="46">
        <v>0.55000000000000004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0.1002</v>
      </c>
    </row>
    <row r="24" spans="1:3" ht="15" customHeight="1" x14ac:dyDescent="0.2">
      <c r="B24" s="12" t="s">
        <v>33</v>
      </c>
      <c r="C24" s="47">
        <v>0.46389999999999998</v>
      </c>
    </row>
    <row r="25" spans="1:3" ht="15" customHeight="1" x14ac:dyDescent="0.2">
      <c r="B25" s="12" t="s">
        <v>34</v>
      </c>
      <c r="C25" s="47">
        <v>0.34920000000000001</v>
      </c>
    </row>
    <row r="26" spans="1:3" ht="15" customHeight="1" x14ac:dyDescent="0.2">
      <c r="B26" s="12" t="s">
        <v>35</v>
      </c>
      <c r="C26" s="47">
        <v>8.6699999999999999E-2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0.187</v>
      </c>
    </row>
    <row r="30" spans="1:3" ht="14.25" customHeight="1" x14ac:dyDescent="0.2">
      <c r="B30" s="22" t="s">
        <v>38</v>
      </c>
      <c r="C30" s="49">
        <v>2.7E-2</v>
      </c>
    </row>
    <row r="31" spans="1:3" ht="14.25" customHeight="1" x14ac:dyDescent="0.2">
      <c r="B31" s="22" t="s">
        <v>39</v>
      </c>
      <c r="C31" s="49">
        <v>9.0999999999999998E-2</v>
      </c>
    </row>
    <row r="32" spans="1:3" ht="14.25" customHeight="1" x14ac:dyDescent="0.2">
      <c r="B32" s="22" t="s">
        <v>40</v>
      </c>
      <c r="C32" s="49">
        <v>0.69499999998509876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25.9441668824497</v>
      </c>
    </row>
    <row r="38" spans="1:5" ht="15" customHeight="1" x14ac:dyDescent="0.2">
      <c r="B38" s="28" t="s">
        <v>45</v>
      </c>
      <c r="C38" s="117">
        <v>53.937242907530397</v>
      </c>
      <c r="D38" s="9"/>
      <c r="E38" s="10"/>
    </row>
    <row r="39" spans="1:5" ht="15" customHeight="1" x14ac:dyDescent="0.2">
      <c r="B39" s="28" t="s">
        <v>46</v>
      </c>
      <c r="C39" s="117">
        <v>87.542426266359996</v>
      </c>
      <c r="D39" s="9"/>
      <c r="E39" s="9"/>
    </row>
    <row r="40" spans="1:5" ht="15" customHeight="1" x14ac:dyDescent="0.2">
      <c r="B40" s="28" t="s">
        <v>47</v>
      </c>
      <c r="C40" s="117">
        <v>320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19.470574020000001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1.7472000000000001E-2</v>
      </c>
      <c r="D45" s="9"/>
    </row>
    <row r="46" spans="1:5" ht="15.75" customHeight="1" x14ac:dyDescent="0.2">
      <c r="B46" s="28" t="s">
        <v>52</v>
      </c>
      <c r="C46" s="47">
        <v>9.1366900000000001E-2</v>
      </c>
      <c r="D46" s="9"/>
    </row>
    <row r="47" spans="1:5" ht="15.75" customHeight="1" x14ac:dyDescent="0.2">
      <c r="B47" s="28" t="s">
        <v>53</v>
      </c>
      <c r="C47" s="47">
        <v>0.19059599999999999</v>
      </c>
      <c r="D47" s="9"/>
      <c r="E47" s="10"/>
    </row>
    <row r="48" spans="1:5" ht="15" customHeight="1" x14ac:dyDescent="0.2">
      <c r="B48" s="28" t="s">
        <v>54</v>
      </c>
      <c r="C48" s="48">
        <v>0.70056510000000005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0.39417868298224717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13.137902</v>
      </c>
    </row>
    <row r="63" spans="1:4" ht="15.75" customHeight="1" x14ac:dyDescent="0.2">
      <c r="A63" s="39"/>
    </row>
  </sheetData>
  <sheetProtection algorithmName="SHA-512" hashValue="CltDjk9cqJrBMCLOKPIz4jq8HPJ6zDMr8owIAmFOkmmt8OfdGH3aWMSqnRkGvqbTNX0a9hsUHtoeXBVG2t4r8Q==" saltValue="ONY/PbxjjjocGSC3o9pT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6.41853152888954E-2</v>
      </c>
      <c r="C2" s="115">
        <v>0.95</v>
      </c>
      <c r="D2" s="116">
        <v>35.596790609555818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44.652064108478527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62.710307875329853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0.24845483936730431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14.1771259775989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14.1771259775989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14.1771259775989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14.1771259775989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14.1771259775989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14.1771259775989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0.47599999999999998</v>
      </c>
      <c r="C16" s="115">
        <v>0.95</v>
      </c>
      <c r="D16" s="116">
        <v>0.23340244055012849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7.7161999999999994E-2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5.1927170000000002E-2</v>
      </c>
      <c r="C18" s="115">
        <v>0.95</v>
      </c>
      <c r="D18" s="116">
        <v>1.551549577453486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5.1927170000000002E-2</v>
      </c>
      <c r="C19" s="115">
        <v>0.95</v>
      </c>
      <c r="D19" s="116">
        <v>1.551549577453486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0.66335560000000005</v>
      </c>
      <c r="C21" s="115">
        <v>0.95</v>
      </c>
      <c r="D21" s="116">
        <v>2.4393581689457542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24.160007493407178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4.6510701337195632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0.52607309721104001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0.50202691555023204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20.48810894130915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3.66175593808293E-3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5.8999999999999997E-2</v>
      </c>
      <c r="C29" s="115">
        <v>0.95</v>
      </c>
      <c r="D29" s="116">
        <v>62.448941953110591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1.2252665410686781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0.44130531545716389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0.20785489678382901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0.753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0.25489161803927901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0.11877389332001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4.5629156859560327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0.194020870942332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ekb4msIPf3OCluP0YneQocb5/Qc5Y+lg9C6yLm+2mv1AkQRqieIK4F6ygL7rBEeaS6bJ0G2ken+z4cw+Yvinlw==" saltValue="YgvNMp5qdTO7uU6Ta0+wE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t2iM5oOEtrGEMgWB4WYUj+N3eeLL2vWbNbbmGJwnzz9h6NfypwL4LSSA3930rFy6qtI8fTnHBzsqFvZcMbhVuw==" saltValue="gdVVr7x2nAMnaolsaJ8wm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+MJQyWIHjnVWHUml/jxtciUElqwdSPM7NRCV5ni7jOi27J0Ho5EAZR2cLJ6HJ31Auc3Adto+6LZnBLeWuOwszg==" saltValue="b7LN+7F85Dd9BQsEt6NYD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0.35620885789394358</v>
      </c>
      <c r="C3" s="18">
        <f>frac_mam_1_5months * 2.6</f>
        <v>0.35620885789394358</v>
      </c>
      <c r="D3" s="18">
        <f>frac_mam_6_11months * 2.6</f>
        <v>0.51800373494625074</v>
      </c>
      <c r="E3" s="18">
        <f>frac_mam_12_23months * 2.6</f>
        <v>0.34998603165149783</v>
      </c>
      <c r="F3" s="18">
        <f>frac_mam_24_59months * 2.6</f>
        <v>0.15428205356001853</v>
      </c>
    </row>
    <row r="4" spans="1:6" ht="15.75" customHeight="1" x14ac:dyDescent="0.2">
      <c r="A4" s="4" t="s">
        <v>208</v>
      </c>
      <c r="B4" s="18">
        <f>frac_sam_1month * 2.6</f>
        <v>0.29092652201652519</v>
      </c>
      <c r="C4" s="18">
        <f>frac_sam_1_5months * 2.6</f>
        <v>0.29092652201652519</v>
      </c>
      <c r="D4" s="18">
        <f>frac_sam_6_11months * 2.6</f>
        <v>0.32953324317932203</v>
      </c>
      <c r="E4" s="18">
        <f>frac_sam_12_23months * 2.6</f>
        <v>0.20911408960819233</v>
      </c>
      <c r="F4" s="18">
        <f>frac_sam_24_59months * 2.6</f>
        <v>8.2452583312988201E-2</v>
      </c>
    </row>
  </sheetData>
  <sheetProtection algorithmName="SHA-512" hashValue="rFByHxCu7/Tk9MgAVVP7t3fny+CwNIsaDLL0Mmmxl4JQ3Sgk05jtKmM5Ca+RtzzXjM+qGaq/SEiGl6aVTvWGpQ==" saltValue="aYKuH/kPiX1Ou40g/Oc2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0.40100000000000002</v>
      </c>
      <c r="E2" s="65">
        <f>food_insecure</f>
        <v>0.40100000000000002</v>
      </c>
      <c r="F2" s="65">
        <f>food_insecure</f>
        <v>0.40100000000000002</v>
      </c>
      <c r="G2" s="65">
        <f>food_insecure</f>
        <v>0.40100000000000002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0.40100000000000002</v>
      </c>
      <c r="F5" s="65">
        <f>food_insecure</f>
        <v>0.40100000000000002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0.40100000000000002</v>
      </c>
      <c r="F8" s="65">
        <f>food_insecure</f>
        <v>0.40100000000000002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0.40100000000000002</v>
      </c>
      <c r="F9" s="65">
        <f>food_insecure</f>
        <v>0.40100000000000002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0.51800000000000002</v>
      </c>
      <c r="E10" s="65">
        <f>IF(ISBLANK(comm_deliv), frac_children_health_facility,1)</f>
        <v>0.51800000000000002</v>
      </c>
      <c r="F10" s="65">
        <f>IF(ISBLANK(comm_deliv), frac_children_health_facility,1)</f>
        <v>0.51800000000000002</v>
      </c>
      <c r="G10" s="65">
        <f>IF(ISBLANK(comm_deliv), frac_children_health_facility,1)</f>
        <v>0.51800000000000002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0.40100000000000002</v>
      </c>
      <c r="I15" s="65">
        <f>food_insecure</f>
        <v>0.40100000000000002</v>
      </c>
      <c r="J15" s="65">
        <f>food_insecure</f>
        <v>0.40100000000000002</v>
      </c>
      <c r="K15" s="65">
        <f>food_insecure</f>
        <v>0.40100000000000002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0.47199999999999998</v>
      </c>
      <c r="I18" s="65">
        <f>frac_PW_health_facility</f>
        <v>0.47199999999999998</v>
      </c>
      <c r="J18" s="65">
        <f>frac_PW_health_facility</f>
        <v>0.47199999999999998</v>
      </c>
      <c r="K18" s="65">
        <f>frac_PW_health_facility</f>
        <v>0.47199999999999998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0.55000000000000004</v>
      </c>
      <c r="M24" s="65">
        <f>famplan_unmet_need</f>
        <v>0.55000000000000004</v>
      </c>
      <c r="N24" s="65">
        <f>famplan_unmet_need</f>
        <v>0.55000000000000004</v>
      </c>
      <c r="O24" s="65">
        <f>famplan_unmet_need</f>
        <v>0.55000000000000004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0.40576791123809836</v>
      </c>
      <c r="M25" s="65">
        <f>(1-food_insecure)*(0.49)+food_insecure*(0.7)</f>
        <v>0.57421</v>
      </c>
      <c r="N25" s="65">
        <f>(1-food_insecure)*(0.49)+food_insecure*(0.7)</f>
        <v>0.57421</v>
      </c>
      <c r="O25" s="65">
        <f>(1-food_insecure)*(0.49)+food_insecure*(0.7)</f>
        <v>0.57421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0.17390053338775641</v>
      </c>
      <c r="M26" s="65">
        <f>(1-food_insecure)*(0.21)+food_insecure*(0.3)</f>
        <v>0.24608999999999998</v>
      </c>
      <c r="N26" s="65">
        <f>(1-food_insecure)*(0.21)+food_insecure*(0.3)</f>
        <v>0.24608999999999998</v>
      </c>
      <c r="O26" s="65">
        <f>(1-food_insecure)*(0.21)+food_insecure*(0.3)</f>
        <v>0.24608999999999998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0.12698576069641118</v>
      </c>
      <c r="M27" s="65">
        <f>(1-food_insecure)*(0.3)</f>
        <v>0.1797</v>
      </c>
      <c r="N27" s="65">
        <f>(1-food_insecure)*(0.3)</f>
        <v>0.1797</v>
      </c>
      <c r="O27" s="65">
        <f>(1-food_insecure)*(0.3)</f>
        <v>0.1797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0.29334579467773397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nprO7+E3UR1SkACtPrL0HFRsV6QFOB4CVAUXaS9F9IWgybHhPdQQVsuNF9Sck1Ua5/t+mrcxUDy3WbDxC/GG3g==" saltValue="8waYvu/9IspjPY6G1Ntp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ePDSunfLQdKOi9P4MBBFn+78kikCseOAV97sjL3cFPqn0DU7gqjncr2m2KdiXMf9QtXe/GGyUhBaZv3cbCCNWw==" saltValue="FvUK9kGdHnlQtqqkfOSYY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IOdYH9LwxafqV5q9NtVLp0D6UXkd9JTq7WVTHdyqmkFCSrDimvXO26wqtyd59CoD4Fv5sgyPPiQCfje+rFp8zg==" saltValue="S45cCZQylTmWavuPQOKu6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z0WreTNxViU3Q2cxPGS/IX12UfFgTOEXcPQWwDq3LQmTeGNiHqcqCFcxLWChZC1uQIXDnl3Wkd7HSnGP6TqALw==" saltValue="l//ucS8kGtCMpD+kmTp31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i74OLZOA/N/icTxWlfX+6i1l1jcx4HWThLwAEOjtyIxq3Oal3BTfth8OGnsg9dJSEcnAYrNo7OusRcaGdz9gqQ==" saltValue="r8xepDRh+VbkwHhayMrsX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b9M13aJuamc/XXZlIMlmxlCX9D+BRshdwU976+XBpyrXKCtLB+8J1s3MzPZNCTJXmYJKECVxS3M/bKDWau9CTg==" saltValue="2tvj46QNjenDxPSCLzSH7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786355.96059999999</v>
      </c>
      <c r="C2" s="53">
        <v>1167000</v>
      </c>
      <c r="D2" s="53">
        <v>1786000</v>
      </c>
      <c r="E2" s="53">
        <v>1250000</v>
      </c>
      <c r="F2" s="53">
        <v>846000</v>
      </c>
      <c r="G2" s="14">
        <f t="shared" ref="G2:G11" si="0">C2+D2+E2+F2</f>
        <v>5049000</v>
      </c>
      <c r="H2" s="14">
        <f t="shared" ref="H2:H11" si="1">(B2 + stillbirth*B2/(1000-stillbirth))/(1-abortion)</f>
        <v>840640.24347256403</v>
      </c>
      <c r="I2" s="14">
        <f t="shared" ref="I2:I11" si="2">G2-H2</f>
        <v>4208359.756527436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799199.47919999994</v>
      </c>
      <c r="C3" s="53">
        <v>1205000</v>
      </c>
      <c r="D3" s="53">
        <v>1843000</v>
      </c>
      <c r="E3" s="53">
        <v>1287000</v>
      </c>
      <c r="F3" s="53">
        <v>878000</v>
      </c>
      <c r="G3" s="14">
        <f t="shared" si="0"/>
        <v>5213000</v>
      </c>
      <c r="H3" s="14">
        <f t="shared" si="1"/>
        <v>854370.38496562315</v>
      </c>
      <c r="I3" s="14">
        <f t="shared" si="2"/>
        <v>4358629.6150343772</v>
      </c>
    </row>
    <row r="4" spans="1:9" ht="15.75" customHeight="1" x14ac:dyDescent="0.2">
      <c r="A4" s="7">
        <f t="shared" si="3"/>
        <v>2023</v>
      </c>
      <c r="B4" s="52">
        <v>811999.16799999983</v>
      </c>
      <c r="C4" s="53">
        <v>1245000</v>
      </c>
      <c r="D4" s="53">
        <v>1903000</v>
      </c>
      <c r="E4" s="53">
        <v>1324000</v>
      </c>
      <c r="F4" s="53">
        <v>913000</v>
      </c>
      <c r="G4" s="14">
        <f t="shared" si="0"/>
        <v>5385000</v>
      </c>
      <c r="H4" s="14">
        <f t="shared" si="1"/>
        <v>868053.67096881568</v>
      </c>
      <c r="I4" s="14">
        <f t="shared" si="2"/>
        <v>4516946.3290311843</v>
      </c>
    </row>
    <row r="5" spans="1:9" ht="15.75" customHeight="1" x14ac:dyDescent="0.2">
      <c r="A5" s="7">
        <f t="shared" si="3"/>
        <v>2024</v>
      </c>
      <c r="B5" s="52">
        <v>824668.00079999981</v>
      </c>
      <c r="C5" s="53">
        <v>1284000</v>
      </c>
      <c r="D5" s="53">
        <v>1965000</v>
      </c>
      <c r="E5" s="53">
        <v>1364000</v>
      </c>
      <c r="F5" s="53">
        <v>947000</v>
      </c>
      <c r="G5" s="14">
        <f t="shared" si="0"/>
        <v>5560000</v>
      </c>
      <c r="H5" s="14">
        <f t="shared" si="1"/>
        <v>881597.06762772705</v>
      </c>
      <c r="I5" s="14">
        <f t="shared" si="2"/>
        <v>4678402.9323722729</v>
      </c>
    </row>
    <row r="6" spans="1:9" ht="15.75" customHeight="1" x14ac:dyDescent="0.2">
      <c r="A6" s="7">
        <f t="shared" si="3"/>
        <v>2025</v>
      </c>
      <c r="B6" s="52">
        <v>837261.90899999999</v>
      </c>
      <c r="C6" s="53">
        <v>1321000</v>
      </c>
      <c r="D6" s="53">
        <v>2031000</v>
      </c>
      <c r="E6" s="53">
        <v>1407000</v>
      </c>
      <c r="F6" s="53">
        <v>982000</v>
      </c>
      <c r="G6" s="14">
        <f t="shared" si="0"/>
        <v>5741000</v>
      </c>
      <c r="H6" s="14">
        <f t="shared" si="1"/>
        <v>895060.36743846582</v>
      </c>
      <c r="I6" s="14">
        <f t="shared" si="2"/>
        <v>4845939.6325615346</v>
      </c>
    </row>
    <row r="7" spans="1:9" ht="15.75" customHeight="1" x14ac:dyDescent="0.2">
      <c r="A7" s="7">
        <f t="shared" si="3"/>
        <v>2026</v>
      </c>
      <c r="B7" s="52">
        <v>850710.91120000009</v>
      </c>
      <c r="C7" s="53">
        <v>1355000</v>
      </c>
      <c r="D7" s="53">
        <v>2098000</v>
      </c>
      <c r="E7" s="53">
        <v>1450000</v>
      </c>
      <c r="F7" s="53">
        <v>1014000</v>
      </c>
      <c r="G7" s="14">
        <f t="shared" si="0"/>
        <v>5917000</v>
      </c>
      <c r="H7" s="14">
        <f t="shared" si="1"/>
        <v>909437.79070520715</v>
      </c>
      <c r="I7" s="14">
        <f t="shared" si="2"/>
        <v>5007562.2092947932</v>
      </c>
    </row>
    <row r="8" spans="1:9" ht="15.75" customHeight="1" x14ac:dyDescent="0.2">
      <c r="A8" s="7">
        <f t="shared" si="3"/>
        <v>2027</v>
      </c>
      <c r="B8" s="52">
        <v>864035.2448000001</v>
      </c>
      <c r="C8" s="53">
        <v>1388000</v>
      </c>
      <c r="D8" s="53">
        <v>2169000</v>
      </c>
      <c r="E8" s="53">
        <v>1496000</v>
      </c>
      <c r="F8" s="53">
        <v>1049000</v>
      </c>
      <c r="G8" s="14">
        <f t="shared" si="0"/>
        <v>6102000</v>
      </c>
      <c r="H8" s="14">
        <f t="shared" si="1"/>
        <v>923681.93916065618</v>
      </c>
      <c r="I8" s="14">
        <f t="shared" si="2"/>
        <v>5178318.0608393438</v>
      </c>
    </row>
    <row r="9" spans="1:9" ht="15.75" customHeight="1" x14ac:dyDescent="0.2">
      <c r="A9" s="7">
        <f t="shared" si="3"/>
        <v>2028</v>
      </c>
      <c r="B9" s="52">
        <v>877289.81760000018</v>
      </c>
      <c r="C9" s="53">
        <v>1419000</v>
      </c>
      <c r="D9" s="53">
        <v>2241000</v>
      </c>
      <c r="E9" s="53">
        <v>1546000</v>
      </c>
      <c r="F9" s="53">
        <v>1082000</v>
      </c>
      <c r="G9" s="14">
        <f t="shared" si="0"/>
        <v>6288000</v>
      </c>
      <c r="H9" s="14">
        <f t="shared" si="1"/>
        <v>937851.51103903959</v>
      </c>
      <c r="I9" s="14">
        <f t="shared" si="2"/>
        <v>5350148.4889609609</v>
      </c>
    </row>
    <row r="10" spans="1:9" ht="15.75" customHeight="1" x14ac:dyDescent="0.2">
      <c r="A10" s="7">
        <f t="shared" si="3"/>
        <v>2029</v>
      </c>
      <c r="B10" s="52">
        <v>890392.99580000015</v>
      </c>
      <c r="C10" s="53">
        <v>1451000</v>
      </c>
      <c r="D10" s="53">
        <v>2314000</v>
      </c>
      <c r="E10" s="53">
        <v>1596000</v>
      </c>
      <c r="F10" s="53">
        <v>1116000</v>
      </c>
      <c r="G10" s="14">
        <f t="shared" si="0"/>
        <v>6477000</v>
      </c>
      <c r="H10" s="14">
        <f t="shared" si="1"/>
        <v>951859.23713792709</v>
      </c>
      <c r="I10" s="14">
        <f t="shared" si="2"/>
        <v>5525140.7628620733</v>
      </c>
    </row>
    <row r="11" spans="1:9" ht="15.75" customHeight="1" x14ac:dyDescent="0.2">
      <c r="A11" s="7">
        <f t="shared" si="3"/>
        <v>2030</v>
      </c>
      <c r="B11" s="52">
        <v>903332.18</v>
      </c>
      <c r="C11" s="53">
        <v>1483000</v>
      </c>
      <c r="D11" s="53">
        <v>2386000</v>
      </c>
      <c r="E11" s="53">
        <v>1649000</v>
      </c>
      <c r="F11" s="53">
        <v>1151000</v>
      </c>
      <c r="G11" s="14">
        <f t="shared" si="0"/>
        <v>6669000</v>
      </c>
      <c r="H11" s="14">
        <f t="shared" si="1"/>
        <v>965691.64828659419</v>
      </c>
      <c r="I11" s="14">
        <f t="shared" si="2"/>
        <v>5703308.3517134059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lAZ2U2DjmhMtdRzPwUy1lnHN0Ktmyur7Gh/0MFx42BR6TKTx+PNicd6MG5xNYTQH4g8PwENF3QanVxWB5l+dEQ==" saltValue="U9/yUJGg/6WukncCYzndW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ZfdWUt9YZ2XX4KBaySujXEwP7rcCt/PQLapBqAfxXM+MU5IBkLgKvvwULET3/O/AXEhPr8Qs4avjT61Y8j9FHQ==" saltValue="QC0qwFmIQUngf97QwAsLJ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ijb7Ukuoh5VrgBFeB3LcwvBrBo7oRveVQORmGF3rjsepLfABlSKgDKhb9PBxbf9l/H6wIoGkrKB5RcgvLT6S7g==" saltValue="oyshOaG7wkKoJPUlT+ED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pJsbeJSARSnUKT62WBSGh6YjZayn8het9WOXNSXMaGCfRavIBLCFPeTKPYF8/Iy3UJ9ovykKTzI8wCjxRd0raA==" saltValue="KDJIDNxIIdvAxj0Tc4Xc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kdg6mFmLPd34qZa/fmKMljKvEXZdKyi/Dh66JFdSKhEBzFYs2DGTRvs0zF4Vvyt1niE2nqIZHoGdWplbkbEIew==" saltValue="Oouno+WcvwYmRKV+xjZcb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9t5QUFGlOoIzrCIWyJfbzwwt+ACe9sAak2785KgDnFqowGqQN9VwsY7NM5I7e4I+vRWFdyctF0G/MQ6XEIiVyg==" saltValue="X7oJK2gAdEj53s4wC2mM0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M2XoiplRhW58dMaIQm9RbGy6JrUKu1z/WQD/cUZA2iNz0olCfJjTS2991KQBqdvBgkHpcYrZp2y9sxWZHTGa8w==" saltValue="fwgnLOPWHmP84qA/vXO+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d0e3V0pri8LOQTDQOFWustj1Ha+AQp1H+WGBHAP3x7AnruyQhvKiPWEXjm3oThNvb+Y+jzZpTHvZeYBJ0ql++w==" saltValue="77y8WnegogkTLKulPLfre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sqY/syovVIHpQnt44cHYi4C4+e373OEJtxJiZIpadY7G3NUzkkrL76YAneTDugJ5UT9xtLcW9myndyyOtWYhWQ==" saltValue="5JP3ForqN59ibbqEqKXZ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K9k0lxoFbq3apXQvQkWshCfDIGnhz6u98UhBzLEXD0kvY4hfiCs7O92msa1O/WD6wZZL22tV7d+KpZVziMlmQg==" saltValue="qKIugNkbZthvOF/fNUrJf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3.5136667489803499E-3</v>
      </c>
    </row>
    <row r="4" spans="1:8" ht="15.75" customHeight="1" x14ac:dyDescent="0.2">
      <c r="B4" s="16" t="s">
        <v>79</v>
      </c>
      <c r="C4" s="54">
        <v>0.2078616699517728</v>
      </c>
    </row>
    <row r="5" spans="1:8" ht="15.75" customHeight="1" x14ac:dyDescent="0.2">
      <c r="B5" s="16" t="s">
        <v>80</v>
      </c>
      <c r="C5" s="54">
        <v>6.4062804767993961E-2</v>
      </c>
    </row>
    <row r="6" spans="1:8" ht="15.75" customHeight="1" x14ac:dyDescent="0.2">
      <c r="B6" s="16" t="s">
        <v>81</v>
      </c>
      <c r="C6" s="54">
        <v>0.27121483040915861</v>
      </c>
    </row>
    <row r="7" spans="1:8" ht="15.75" customHeight="1" x14ac:dyDescent="0.2">
      <c r="B7" s="16" t="s">
        <v>82</v>
      </c>
      <c r="C7" s="54">
        <v>0.29484527717629078</v>
      </c>
    </row>
    <row r="8" spans="1:8" ht="15.75" customHeight="1" x14ac:dyDescent="0.2">
      <c r="B8" s="16" t="s">
        <v>83</v>
      </c>
      <c r="C8" s="54">
        <v>4.6855961171815086E-3</v>
      </c>
    </row>
    <row r="9" spans="1:8" ht="15.75" customHeight="1" x14ac:dyDescent="0.2">
      <c r="B9" s="16" t="s">
        <v>84</v>
      </c>
      <c r="C9" s="54">
        <v>6.9831857028983604E-2</v>
      </c>
    </row>
    <row r="10" spans="1:8" ht="15.75" customHeight="1" x14ac:dyDescent="0.2">
      <c r="B10" s="16" t="s">
        <v>85</v>
      </c>
      <c r="C10" s="54">
        <v>8.3984297799638383E-2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0.11708059952848229</v>
      </c>
      <c r="D14" s="54">
        <v>0.11708059952848229</v>
      </c>
      <c r="E14" s="54">
        <v>0.11708059952848229</v>
      </c>
      <c r="F14" s="54">
        <v>0.11708059952848229</v>
      </c>
    </row>
    <row r="15" spans="1:8" ht="15.75" customHeight="1" x14ac:dyDescent="0.2">
      <c r="B15" s="16" t="s">
        <v>88</v>
      </c>
      <c r="C15" s="54">
        <v>0.1653900011049434</v>
      </c>
      <c r="D15" s="54">
        <v>0.1653900011049434</v>
      </c>
      <c r="E15" s="54">
        <v>0.1653900011049434</v>
      </c>
      <c r="F15" s="54">
        <v>0.1653900011049434</v>
      </c>
    </row>
    <row r="16" spans="1:8" ht="15.75" customHeight="1" x14ac:dyDescent="0.2">
      <c r="B16" s="16" t="s">
        <v>89</v>
      </c>
      <c r="C16" s="54">
        <v>2.2635153358810951E-2</v>
      </c>
      <c r="D16" s="54">
        <v>2.2635153358810951E-2</v>
      </c>
      <c r="E16" s="54">
        <v>2.2635153358810951E-2</v>
      </c>
      <c r="F16" s="54">
        <v>2.2635153358810951E-2</v>
      </c>
    </row>
    <row r="17" spans="1:8" ht="15.75" customHeight="1" x14ac:dyDescent="0.2">
      <c r="B17" s="16" t="s">
        <v>90</v>
      </c>
      <c r="C17" s="54">
        <v>1.3212386073607861E-2</v>
      </c>
      <c r="D17" s="54">
        <v>1.3212386073607861E-2</v>
      </c>
      <c r="E17" s="54">
        <v>1.3212386073607861E-2</v>
      </c>
      <c r="F17" s="54">
        <v>1.3212386073607861E-2</v>
      </c>
    </row>
    <row r="18" spans="1:8" ht="15.75" customHeight="1" x14ac:dyDescent="0.2">
      <c r="B18" s="16" t="s">
        <v>91</v>
      </c>
      <c r="C18" s="54">
        <v>0.29429396285983472</v>
      </c>
      <c r="D18" s="54">
        <v>0.29429396285983472</v>
      </c>
      <c r="E18" s="54">
        <v>0.29429396285983472</v>
      </c>
      <c r="F18" s="54">
        <v>0.29429396285983472</v>
      </c>
    </row>
    <row r="19" spans="1:8" ht="15.75" customHeight="1" x14ac:dyDescent="0.2">
      <c r="B19" s="16" t="s">
        <v>92</v>
      </c>
      <c r="C19" s="54">
        <v>2.4674218027794251E-2</v>
      </c>
      <c r="D19" s="54">
        <v>2.4674218027794251E-2</v>
      </c>
      <c r="E19" s="54">
        <v>2.4674218027794251E-2</v>
      </c>
      <c r="F19" s="54">
        <v>2.4674218027794251E-2</v>
      </c>
    </row>
    <row r="20" spans="1:8" ht="15.75" customHeight="1" x14ac:dyDescent="0.2">
      <c r="B20" s="16" t="s">
        <v>93</v>
      </c>
      <c r="C20" s="54">
        <v>1.0704135292724839E-2</v>
      </c>
      <c r="D20" s="54">
        <v>1.0704135292724839E-2</v>
      </c>
      <c r="E20" s="54">
        <v>1.0704135292724839E-2</v>
      </c>
      <c r="F20" s="54">
        <v>1.0704135292724839E-2</v>
      </c>
    </row>
    <row r="21" spans="1:8" ht="15.75" customHeight="1" x14ac:dyDescent="0.2">
      <c r="B21" s="16" t="s">
        <v>94</v>
      </c>
      <c r="C21" s="54">
        <v>8.2758343057734274E-2</v>
      </c>
      <c r="D21" s="54">
        <v>8.2758343057734274E-2</v>
      </c>
      <c r="E21" s="54">
        <v>8.2758343057734274E-2</v>
      </c>
      <c r="F21" s="54">
        <v>8.2758343057734274E-2</v>
      </c>
    </row>
    <row r="22" spans="1:8" ht="15.75" customHeight="1" x14ac:dyDescent="0.2">
      <c r="B22" s="16" t="s">
        <v>95</v>
      </c>
      <c r="C22" s="54">
        <v>0.26925120069606728</v>
      </c>
      <c r="D22" s="54">
        <v>0.26925120069606728</v>
      </c>
      <c r="E22" s="54">
        <v>0.26925120069606728</v>
      </c>
      <c r="F22" s="54">
        <v>0.26925120069606728</v>
      </c>
    </row>
    <row r="23" spans="1:8" ht="15.75" customHeight="1" x14ac:dyDescent="0.2">
      <c r="B23" s="24" t="s">
        <v>41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8.7599999999999997E-2</v>
      </c>
    </row>
    <row r="27" spans="1:8" ht="15.75" customHeight="1" x14ac:dyDescent="0.2">
      <c r="B27" s="16" t="s">
        <v>102</v>
      </c>
      <c r="C27" s="54">
        <v>8.3999999999999995E-3</v>
      </c>
    </row>
    <row r="28" spans="1:8" ht="15.75" customHeight="1" x14ac:dyDescent="0.2">
      <c r="B28" s="16" t="s">
        <v>103</v>
      </c>
      <c r="C28" s="54">
        <v>0.15509999999999999</v>
      </c>
    </row>
    <row r="29" spans="1:8" ht="15.75" customHeight="1" x14ac:dyDescent="0.2">
      <c r="B29" s="16" t="s">
        <v>104</v>
      </c>
      <c r="C29" s="54">
        <v>0.16689999999999999</v>
      </c>
    </row>
    <row r="30" spans="1:8" ht="15.75" customHeight="1" x14ac:dyDescent="0.2">
      <c r="B30" s="16" t="s">
        <v>2</v>
      </c>
      <c r="C30" s="54">
        <v>0.1056</v>
      </c>
    </row>
    <row r="31" spans="1:8" ht="15.75" customHeight="1" x14ac:dyDescent="0.2">
      <c r="B31" s="16" t="s">
        <v>105</v>
      </c>
      <c r="C31" s="54">
        <v>0.1074</v>
      </c>
    </row>
    <row r="32" spans="1:8" ht="15.75" customHeight="1" x14ac:dyDescent="0.2">
      <c r="B32" s="16" t="s">
        <v>106</v>
      </c>
      <c r="C32" s="54">
        <v>1.89E-2</v>
      </c>
    </row>
    <row r="33" spans="2:3" ht="15.75" customHeight="1" x14ac:dyDescent="0.2">
      <c r="B33" s="16" t="s">
        <v>107</v>
      </c>
      <c r="C33" s="54">
        <v>8.48E-2</v>
      </c>
    </row>
    <row r="34" spans="2:3" ht="15.75" customHeight="1" x14ac:dyDescent="0.2">
      <c r="B34" s="16" t="s">
        <v>108</v>
      </c>
      <c r="C34" s="54">
        <v>0.26529999999999998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MMSLdUGscQQN59Jk/GxJ57GEvRxzrY6m/qk5q/p3reJg8CthWZGkeyFqq1iR+oTbfkFYvm7GanHuBPBOhYaO2Q==" saltValue="78kt9Dq4fNybny7een6ba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0.71602159738540605</v>
      </c>
      <c r="D2" s="55">
        <v>0.71602159738540605</v>
      </c>
      <c r="E2" s="55">
        <v>0.61515086889267001</v>
      </c>
      <c r="F2" s="55">
        <v>0.35954052209854098</v>
      </c>
      <c r="G2" s="55">
        <v>0.29425796866416898</v>
      </c>
    </row>
    <row r="3" spans="1:15" ht="15.75" customHeight="1" x14ac:dyDescent="0.2">
      <c r="B3" s="7" t="s">
        <v>113</v>
      </c>
      <c r="C3" s="55">
        <v>0.159530714154244</v>
      </c>
      <c r="D3" s="55">
        <v>0.159530714154244</v>
      </c>
      <c r="E3" s="55">
        <v>0.19253431260585799</v>
      </c>
      <c r="F3" s="55">
        <v>0.278004050254822</v>
      </c>
      <c r="G3" s="55">
        <v>0.295942902565002</v>
      </c>
    </row>
    <row r="4" spans="1:15" ht="15.75" customHeight="1" x14ac:dyDescent="0.2">
      <c r="B4" s="7" t="s">
        <v>114</v>
      </c>
      <c r="C4" s="56">
        <v>6.2856659293174702E-2</v>
      </c>
      <c r="D4" s="56">
        <v>6.2856659293174702E-2</v>
      </c>
      <c r="E4" s="56">
        <v>0.104332022368908</v>
      </c>
      <c r="F4" s="56">
        <v>0.21864350140094799</v>
      </c>
      <c r="G4" s="56">
        <v>0.23300413787365001</v>
      </c>
    </row>
    <row r="5" spans="1:15" ht="15.75" customHeight="1" x14ac:dyDescent="0.2">
      <c r="B5" s="7" t="s">
        <v>115</v>
      </c>
      <c r="C5" s="56">
        <v>6.1591025441885001E-2</v>
      </c>
      <c r="D5" s="56">
        <v>6.1591025441885001E-2</v>
      </c>
      <c r="E5" s="56">
        <v>8.7982773780822809E-2</v>
      </c>
      <c r="F5" s="56">
        <v>0.143811941146851</v>
      </c>
      <c r="G5" s="56">
        <v>0.17679499089717901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0.51678252220153797</v>
      </c>
      <c r="D8" s="55">
        <v>0.51678252220153797</v>
      </c>
      <c r="E8" s="55">
        <v>0.42244079709053001</v>
      </c>
      <c r="F8" s="55">
        <v>0.50331354141235396</v>
      </c>
      <c r="G8" s="55">
        <v>0.7200652360916141</v>
      </c>
    </row>
    <row r="9" spans="1:15" ht="15.75" customHeight="1" x14ac:dyDescent="0.2">
      <c r="B9" s="7" t="s">
        <v>118</v>
      </c>
      <c r="C9" s="55">
        <v>0.23431923985481301</v>
      </c>
      <c r="D9" s="55">
        <v>0.23431923985481301</v>
      </c>
      <c r="E9" s="55">
        <v>0.25158342719078097</v>
      </c>
      <c r="F9" s="55">
        <v>0.28164798021316501</v>
      </c>
      <c r="G9" s="55">
        <v>0.188882991671562</v>
      </c>
    </row>
    <row r="10" spans="1:15" ht="15.75" customHeight="1" x14ac:dyDescent="0.2">
      <c r="B10" s="7" t="s">
        <v>119</v>
      </c>
      <c r="C10" s="56">
        <v>0.13700340688228599</v>
      </c>
      <c r="D10" s="56">
        <v>0.13700340688228599</v>
      </c>
      <c r="E10" s="56">
        <v>0.19923220574855799</v>
      </c>
      <c r="F10" s="56">
        <v>0.13461001217365301</v>
      </c>
      <c r="G10" s="56">
        <v>5.93392513692379E-2</v>
      </c>
    </row>
    <row r="11" spans="1:15" ht="15.75" customHeight="1" x14ac:dyDescent="0.2">
      <c r="B11" s="7" t="s">
        <v>120</v>
      </c>
      <c r="C11" s="56">
        <v>0.111894816160202</v>
      </c>
      <c r="D11" s="56">
        <v>0.111894816160202</v>
      </c>
      <c r="E11" s="56">
        <v>0.12674355506897</v>
      </c>
      <c r="F11" s="56">
        <v>8.0428496003150898E-2</v>
      </c>
      <c r="G11" s="56">
        <v>3.1712532043456997E-2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0.91193049400000004</v>
      </c>
      <c r="D14" s="57">
        <v>0.91065858191199989</v>
      </c>
      <c r="E14" s="57">
        <v>0.91065858191199989</v>
      </c>
      <c r="F14" s="57">
        <v>0.88906768971299999</v>
      </c>
      <c r="G14" s="57">
        <v>0.88906768971299999</v>
      </c>
      <c r="H14" s="58">
        <v>0.57499999999999996</v>
      </c>
      <c r="I14" s="58">
        <v>0.57499999999999996</v>
      </c>
      <c r="J14" s="58">
        <v>0.57499999999999996</v>
      </c>
      <c r="K14" s="58">
        <v>0.57499999999999996</v>
      </c>
      <c r="L14" s="58">
        <v>0.46902305347599998</v>
      </c>
      <c r="M14" s="58">
        <v>0.348447838979</v>
      </c>
      <c r="N14" s="58">
        <v>0.38464417688199998</v>
      </c>
      <c r="O14" s="58">
        <v>0.399390798991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0.35946356109627009</v>
      </c>
      <c r="D15" s="55">
        <f t="shared" si="0"/>
        <v>0.35896220046455296</v>
      </c>
      <c r="E15" s="55">
        <f t="shared" si="0"/>
        <v>0.35896220046455296</v>
      </c>
      <c r="F15" s="55">
        <f t="shared" si="0"/>
        <v>0.35045153101313953</v>
      </c>
      <c r="G15" s="55">
        <f t="shared" si="0"/>
        <v>0.35045153101313953</v>
      </c>
      <c r="H15" s="55">
        <f t="shared" si="0"/>
        <v>0.2266527427147921</v>
      </c>
      <c r="I15" s="55">
        <f t="shared" si="0"/>
        <v>0.2266527427147921</v>
      </c>
      <c r="J15" s="55">
        <f t="shared" si="0"/>
        <v>0.2266527427147921</v>
      </c>
      <c r="K15" s="55">
        <f t="shared" si="0"/>
        <v>0.2266527427147921</v>
      </c>
      <c r="L15" s="55">
        <f t="shared" si="0"/>
        <v>0.18487888950748177</v>
      </c>
      <c r="M15" s="55">
        <f t="shared" si="0"/>
        <v>0.13735071025675236</v>
      </c>
      <c r="N15" s="55">
        <f t="shared" si="0"/>
        <v>0.15161853506013728</v>
      </c>
      <c r="O15" s="55">
        <f t="shared" si="0"/>
        <v>0.15743133914149979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YjYNdgiORF7VIX/NOTp+faia1p9oT8EJ+ecR6Ohjda/v/WtSBdS0nmKytxQPSaaeYUVA3rb2RkwTHi+URpEpbQ==" saltValue="PKk2LzYNvYoM5cF9+7S14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0.410705506801605</v>
      </c>
      <c r="D2" s="56">
        <v>0.22145599999999999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0.56741285324096702</v>
      </c>
      <c r="D3" s="56">
        <v>0.70792719999999998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9.9650882184505497E-3</v>
      </c>
      <c r="D4" s="56">
        <v>6.1949589999999999E-2</v>
      </c>
      <c r="E4" s="56">
        <v>0.98096853494644198</v>
      </c>
      <c r="F4" s="56">
        <v>0.90478801727294889</v>
      </c>
      <c r="G4" s="56">
        <v>0</v>
      </c>
    </row>
    <row r="5" spans="1:7" x14ac:dyDescent="0.2">
      <c r="B5" s="98" t="s">
        <v>132</v>
      </c>
      <c r="C5" s="55">
        <v>1.1916551738977399E-2</v>
      </c>
      <c r="D5" s="55">
        <v>8.667209999999979E-3</v>
      </c>
      <c r="E5" s="55">
        <v>1.9031465053558069E-2</v>
      </c>
      <c r="F5" s="55">
        <v>9.5211982727051059E-2</v>
      </c>
      <c r="G5" s="55">
        <v>1</v>
      </c>
    </row>
  </sheetData>
  <sheetProtection algorithmName="SHA-512" hashValue="CseOXDHt49g7NaQUIJ1X1QbrGEBFHUHC8K6OmfzLQK4UklZt3tE373sV1DdPyslV6v5mh4zYPFGKCGOr45BIsQ==" saltValue="qGepXGz161DdTpvGVmB/Z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1CUXgAFq0DZHKX+0uHTI8HVhdgFG9w+VkZthTLxzsaRoK5vH57jREUVxFYQ65lNY2IHmQBZ7r4g0wzDeOl8tIg==" saltValue="2Ae+SOrubrU2bDuanQQn8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xaHf00UgPOEVMheXkYIOK3aesrt0reQzBZlgcRfE6F5VachGESolQdJw7y4z9Np6PODma3jkIhAH4EJNUlsNsA==" saltValue="I6WE6W2QBqPkj/SxM7vRK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8zk9qaOvi3VtVj41oZ11unOBca8BWsIHRzolID1grzynyvNZCJO0hIf5rFx/37S2ts7oDlRSF5N8wWkLEuMLOA==" saltValue="YmBb8Lb1/IAcAS41tTTf6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eoqrRpCaDuaoVJVDQKFFTRBX3XIREsUr46a2FQK8ENR7uB6VJ9YVNwoNj8hqLE9qii45GP16J2vBt0NlcfSNDQ==" saltValue="eS8cV4vYRRALByMjzWjPc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2022-02-02T06:28:06Z</dcterms:modified>
</cp:coreProperties>
</file>