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5E239E48-8C3C-4DBB-BAE1-C8E93A4DFC5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16" i="2" l="1"/>
  <c r="A3" i="2"/>
  <c r="A31" i="2"/>
  <c r="A15" i="2"/>
  <c r="A25" i="2"/>
  <c r="A38" i="2"/>
  <c r="A17" i="2"/>
  <c r="A27" i="2"/>
  <c r="A18" i="2"/>
  <c r="A30" i="2"/>
  <c r="A26" i="2"/>
  <c r="I3" i="2"/>
  <c r="I7" i="2"/>
  <c r="I11" i="2"/>
  <c r="A22" i="2"/>
  <c r="A33" i="2"/>
  <c r="I39" i="2"/>
  <c r="A23" i="2"/>
  <c r="A19" i="2"/>
  <c r="A39" i="2"/>
  <c r="A34" i="2"/>
  <c r="A14" i="2"/>
  <c r="A24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<sst xmlns="http://schemas.openxmlformats.org/spreadsheetml/2006/main" count="2092" uniqueCount="337">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</sst>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556810.19921875</v>
      </c>
    </row>
    <row r="8" spans="1:3" ht="15" customHeight="1" x14ac:dyDescent="0.2">
      <c r="B8" s="7" t="s">
        <v>19</v>
      </c>
      <c r="C8" s="46">
        <v>5.8999999999999997E-2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0.96395172119140593</v>
      </c>
    </row>
    <row r="11" spans="1:3" ht="15" customHeight="1" x14ac:dyDescent="0.2">
      <c r="B11" s="7" t="s">
        <v>22</v>
      </c>
      <c r="C11" s="46">
        <v>0.997</v>
      </c>
    </row>
    <row r="12" spans="1:3" ht="15" customHeight="1" x14ac:dyDescent="0.2">
      <c r="B12" s="7" t="s">
        <v>23</v>
      </c>
      <c r="C12" s="46">
        <v>0.93400000000000005</v>
      </c>
    </row>
    <row r="13" spans="1:3" ht="15" customHeight="1" x14ac:dyDescent="0.2">
      <c r="B13" s="7" t="s">
        <v>24</v>
      </c>
      <c r="C13" s="46">
        <v>0.25800000000000001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5.7299999999999997E-2</v>
      </c>
    </row>
    <row r="24" spans="1:3" ht="15" customHeight="1" x14ac:dyDescent="0.2">
      <c r="B24" s="12" t="s">
        <v>33</v>
      </c>
      <c r="C24" s="47">
        <v>0.57350000000000001</v>
      </c>
    </row>
    <row r="25" spans="1:3" ht="15" customHeight="1" x14ac:dyDescent="0.2">
      <c r="B25" s="12" t="s">
        <v>34</v>
      </c>
      <c r="C25" s="47">
        <v>0.35089999999999999</v>
      </c>
    </row>
    <row r="26" spans="1:3" ht="15" customHeight="1" x14ac:dyDescent="0.2">
      <c r="B26" s="12" t="s">
        <v>35</v>
      </c>
      <c r="C26" s="47">
        <v>1.83E-2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1.2143297117327601</v>
      </c>
    </row>
    <row r="38" spans="1:5" ht="15" customHeight="1" x14ac:dyDescent="0.2">
      <c r="B38" s="28" t="s">
        <v>45</v>
      </c>
      <c r="C38" s="117">
        <v>2.42191846824932</v>
      </c>
      <c r="D38" s="9"/>
      <c r="E38" s="10"/>
    </row>
    <row r="39" spans="1:5" ht="15" customHeight="1" x14ac:dyDescent="0.2">
      <c r="B39" s="28" t="s">
        <v>46</v>
      </c>
      <c r="C39" s="117">
        <v>3.2302855332426699</v>
      </c>
      <c r="D39" s="9"/>
      <c r="E39" s="9"/>
    </row>
    <row r="40" spans="1:5" ht="15" customHeight="1" x14ac:dyDescent="0.2">
      <c r="B40" s="28" t="s">
        <v>47</v>
      </c>
      <c r="C40" s="117">
        <v>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2.0198738170000001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2.11395375E-2</v>
      </c>
      <c r="D45" s="9"/>
    </row>
    <row r="46" spans="1:5" ht="15.75" customHeight="1" x14ac:dyDescent="0.2">
      <c r="B46" s="28" t="s">
        <v>52</v>
      </c>
      <c r="C46" s="47">
        <v>7.4799499999999991E-2</v>
      </c>
      <c r="D46" s="9"/>
    </row>
    <row r="47" spans="1:5" ht="15.75" customHeight="1" x14ac:dyDescent="0.2">
      <c r="B47" s="28" t="s">
        <v>53</v>
      </c>
      <c r="C47" s="47">
        <v>0.13228186250000001</v>
      </c>
      <c r="D47" s="9"/>
      <c r="E47" s="10"/>
    </row>
    <row r="48" spans="1:5" ht="15" customHeight="1" x14ac:dyDescent="0.2">
      <c r="B48" s="28" t="s">
        <v>54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0.59449710643648646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5.0638231999999901</v>
      </c>
    </row>
    <row r="63" spans="1:4" ht="15.75" customHeight="1" x14ac:dyDescent="0.2">
      <c r="A63" s="39"/>
    </row>
  </sheetData>
  <sheetProtection algorithmName="SHA-512" hashValue="x06DXqQUmJxtWXy/ZF0x22Nx7Z0+QKzCl4sbk48W1NiUQwc8JVlCfGsXf3IVxBmJ3L+pdh0ZtiowQ3sSx/RnFw==" saltValue="0ulnWR0hUyzkDc6ql9ki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0.23939070586376199</v>
      </c>
      <c r="C2" s="115">
        <v>0.95</v>
      </c>
      <c r="D2" s="116">
        <v>63.421848665062683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40.000995134003318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498.94277630498448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12.853065365559271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13.13329457779923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13.13329457779923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13.13329457779923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13.13329457779923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13.13329457779923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13.13329457779923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0.84006037769458042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11.47697383223603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11.47697383223603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0.99904859999999995</v>
      </c>
      <c r="C21" s="115">
        <v>0.95</v>
      </c>
      <c r="D21" s="116">
        <v>134.72675449417599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22.72737563050903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4.355034620978258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0.74760814825685995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18.696975825051741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125.9554584200983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0.8476197124550896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1.8161937938239601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0.55986999999999998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0.92902491058475212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2.018253434489619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0.97790951975028406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edNgYdawsW8kopRphaZOBpWA36hsWnTcSiCg4i27ojn0y95JCCyySzGgkXiyDLv6FJj9Nqt/E/cLPIMVn3Ampw==" saltValue="A0/tiv/cfEAx24DT2Xet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cI0U6zBu/6ExlhLOJCWUv6w/Rmcni1gWOI+NtTaolJMrGcRDb9BxnFp+1+b3edXTaMcKVqZ6GXAUMIoqRvUhow==" saltValue="mTjCujDRMiaXlLY5Qsid8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YXLYwEzYv/mQRH67Q57A2YKaSAgr4mJm605K0K/LjdFlcsY5senrFL/7QZpzU0fSGsoLOD9GFNg52xiRFIwmqQ==" saltValue="PdPsCjgljk1h6EAiBkHf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0.15675754845142367</v>
      </c>
      <c r="C3" s="18">
        <f>frac_mam_1_5months * 2.6</f>
        <v>0.15675754845142367</v>
      </c>
      <c r="D3" s="18">
        <f>frac_mam_6_11months * 2.6</f>
        <v>2.7388665452599621E-2</v>
      </c>
      <c r="E3" s="18">
        <f>frac_mam_12_23months * 2.6</f>
        <v>3.6561623681336517E-3</v>
      </c>
      <c r="F3" s="18">
        <f>frac_mam_24_59months * 2.6</f>
        <v>3.5138366185128701E-2</v>
      </c>
    </row>
    <row r="4" spans="1:6" ht="15.75" customHeight="1" x14ac:dyDescent="0.2">
      <c r="A4" s="4" t="s">
        <v>208</v>
      </c>
      <c r="B4" s="18">
        <f>frac_sam_1month * 2.6</f>
        <v>5.2326776832342221E-2</v>
      </c>
      <c r="C4" s="18">
        <f>frac_sam_1_5months * 2.6</f>
        <v>5.2326776832342221E-2</v>
      </c>
      <c r="D4" s="18">
        <f>frac_sam_6_11months * 2.6</f>
        <v>1.7485990934073922E-2</v>
      </c>
      <c r="E4" s="18">
        <f>frac_sam_12_23months * 2.6</f>
        <v>3.3277828944846982E-3</v>
      </c>
      <c r="F4" s="18">
        <f>frac_sam_24_59months * 2.6</f>
        <v>1.5166209079325199E-2</v>
      </c>
    </row>
  </sheetData>
  <sheetProtection algorithmName="SHA-512" hashValue="0OWqc64aKoXIf+cGyS+yBN3cY7Nt2cEjFCM5orxUtc6QrjPcpQwp5vOQSh9rlGUgnBq8cw4edSKF92fFvWyoFw==" saltValue="G4duLkkYhOPiYiZLwp2u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5.8999999999999997E-2</v>
      </c>
      <c r="E2" s="65">
        <f>food_insecure</f>
        <v>5.8999999999999997E-2</v>
      </c>
      <c r="F2" s="65">
        <f>food_insecure</f>
        <v>5.8999999999999997E-2</v>
      </c>
      <c r="G2" s="65">
        <f>food_insecure</f>
        <v>5.8999999999999997E-2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5.8999999999999997E-2</v>
      </c>
      <c r="F5" s="65">
        <f>food_insecure</f>
        <v>5.8999999999999997E-2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5.8999999999999997E-2</v>
      </c>
      <c r="F8" s="65">
        <f>food_insecure</f>
        <v>5.8999999999999997E-2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5.8999999999999997E-2</v>
      </c>
      <c r="F9" s="65">
        <f>food_insecure</f>
        <v>5.8999999999999997E-2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0.93400000000000005</v>
      </c>
      <c r="E10" s="65">
        <f>IF(ISBLANK(comm_deliv), frac_children_health_facility,1)</f>
        <v>0.93400000000000005</v>
      </c>
      <c r="F10" s="65">
        <f>IF(ISBLANK(comm_deliv), frac_children_health_facility,1)</f>
        <v>0.93400000000000005</v>
      </c>
      <c r="G10" s="65">
        <f>IF(ISBLANK(comm_deliv), frac_children_health_facility,1)</f>
        <v>0.93400000000000005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5.8999999999999997E-2</v>
      </c>
      <c r="I15" s="65">
        <f>food_insecure</f>
        <v>5.8999999999999997E-2</v>
      </c>
      <c r="J15" s="65">
        <f>food_insecure</f>
        <v>5.8999999999999997E-2</v>
      </c>
      <c r="K15" s="65">
        <f>food_insecure</f>
        <v>5.8999999999999997E-2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0.997</v>
      </c>
      <c r="I18" s="65">
        <f>frac_PW_health_facility</f>
        <v>0.997</v>
      </c>
      <c r="J18" s="65">
        <f>frac_PW_health_facility</f>
        <v>0.997</v>
      </c>
      <c r="K18" s="65">
        <f>frac_PW_health_facility</f>
        <v>0.997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0.25800000000000001</v>
      </c>
      <c r="M24" s="65">
        <f>famplan_unmet_need</f>
        <v>0.25800000000000001</v>
      </c>
      <c r="N24" s="65">
        <f>famplan_unmet_need</f>
        <v>0.25800000000000001</v>
      </c>
      <c r="O24" s="65">
        <f>famplan_unmet_need</f>
        <v>0.25800000000000001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1.8110294790649576E-2</v>
      </c>
      <c r="M25" s="65">
        <f>(1-food_insecure)*(0.49)+food_insecure*(0.7)</f>
        <v>0.50239</v>
      </c>
      <c r="N25" s="65">
        <f>(1-food_insecure)*(0.49)+food_insecure*(0.7)</f>
        <v>0.50239</v>
      </c>
      <c r="O25" s="65">
        <f>(1-food_insecure)*(0.49)+food_insecure*(0.7)</f>
        <v>0.50239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7.7615549102783895E-3</v>
      </c>
      <c r="M26" s="65">
        <f>(1-food_insecure)*(0.21)+food_insecure*(0.3)</f>
        <v>0.21531</v>
      </c>
      <c r="N26" s="65">
        <f>(1-food_insecure)*(0.21)+food_insecure*(0.3)</f>
        <v>0.21531</v>
      </c>
      <c r="O26" s="65">
        <f>(1-food_insecure)*(0.21)+food_insecure*(0.3)</f>
        <v>0.21531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1.0176429107666106E-2</v>
      </c>
      <c r="M27" s="65">
        <f>(1-food_insecure)*(0.3)</f>
        <v>0.2823</v>
      </c>
      <c r="N27" s="65">
        <f>(1-food_insecure)*(0.3)</f>
        <v>0.2823</v>
      </c>
      <c r="O27" s="65">
        <f>(1-food_insecure)*(0.3)</f>
        <v>0.2823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0.96395172119140593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eyaArEpUGqazx9r8tWsNO+GuVq1LotGeqecXOpLRqkk1cENMSPcOaoLy54I+osUp97uyQ/+iEvrh9l9KC41wTg==" saltValue="5P3nfbX8NWjg2qsWhrzx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d2lxCJ0rbhmCojmW2aizHYNPspzj3h33JD3FnZ18yQxraggw2MYZkgmYdjcQN1roCeTINCxfeVt90ijNe6hVTA==" saltValue="kGFfOBhVPgoTnlQS6Pii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dpuhOXI6vFHwTsOfHYSDlTJ0boEc2adQu+v6GKyUjIKX8LhyACTMLPAXPPcRlNUZjA5gkTKcExNcuDwX7zPZCQ==" saltValue="pP9HfaRvk3UuBovzWR6c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+62DXWEml6YCzQAdipPoEajq7LXsCSr2NdV0rIQpL7QsQNs7qFj19HPI/GBOduZq+/lawAdvYrEtu/l0e1LIUQ==" saltValue="wmqIGMWYHOIEeIflGK2p1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+Ltzcxz7M4kYV9nH+P1YT9iaCdOUubggNt7cAMuuofOCPNfBymFWEZvgN//xjH6RSKx6lrCnKSAjd65WWA/FRQ==" saltValue="2WTbHwrw+0fRzscO6Kf07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6I0XKcZ2DlD+Q3rpVzIq+c3xPT539nQYdxXbCqglivZRX6QCtki+66C52LX0q0Yemr0mGfvCThugwvU8yQW+vw==" saltValue="8VAcpbOsFatAyEtyziZB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105592.045</v>
      </c>
      <c r="C2" s="53">
        <v>221000</v>
      </c>
      <c r="D2" s="53">
        <v>500000</v>
      </c>
      <c r="E2" s="53">
        <v>742000</v>
      </c>
      <c r="F2" s="53">
        <v>680000</v>
      </c>
      <c r="G2" s="14">
        <f t="shared" ref="G2:G11" si="0">C2+D2+E2+F2</f>
        <v>2143000</v>
      </c>
      <c r="H2" s="14">
        <f t="shared" ref="H2:H11" si="1">(B2 + stillbirth*B2/(1000-stillbirth))/(1-abortion)</f>
        <v>110907.50448937449</v>
      </c>
      <c r="I2" s="14">
        <f t="shared" ref="I2:I11" si="2">G2-H2</f>
        <v>2032092.4955106254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103537.764</v>
      </c>
      <c r="C3" s="53">
        <v>227000</v>
      </c>
      <c r="D3" s="53">
        <v>479000</v>
      </c>
      <c r="E3" s="53">
        <v>731000</v>
      </c>
      <c r="F3" s="53">
        <v>685000</v>
      </c>
      <c r="G3" s="14">
        <f t="shared" si="0"/>
        <v>2122000</v>
      </c>
      <c r="H3" s="14">
        <f t="shared" si="1"/>
        <v>108749.8118409374</v>
      </c>
      <c r="I3" s="14">
        <f t="shared" si="2"/>
        <v>2013250.1881590625</v>
      </c>
    </row>
    <row r="4" spans="1:9" ht="15.75" customHeight="1" x14ac:dyDescent="0.2">
      <c r="A4" s="7">
        <f t="shared" si="3"/>
        <v>2023</v>
      </c>
      <c r="B4" s="52">
        <v>101480.4528</v>
      </c>
      <c r="C4" s="53">
        <v>234000</v>
      </c>
      <c r="D4" s="53">
        <v>462000</v>
      </c>
      <c r="E4" s="53">
        <v>715000</v>
      </c>
      <c r="F4" s="53">
        <v>691000</v>
      </c>
      <c r="G4" s="14">
        <f t="shared" si="0"/>
        <v>2102000</v>
      </c>
      <c r="H4" s="14">
        <f t="shared" si="1"/>
        <v>106588.93645349662</v>
      </c>
      <c r="I4" s="14">
        <f t="shared" si="2"/>
        <v>1995411.0635465034</v>
      </c>
    </row>
    <row r="5" spans="1:9" ht="15.75" customHeight="1" x14ac:dyDescent="0.2">
      <c r="A5" s="7">
        <f t="shared" si="3"/>
        <v>2024</v>
      </c>
      <c r="B5" s="52">
        <v>99420.695200000016</v>
      </c>
      <c r="C5" s="53">
        <v>242000</v>
      </c>
      <c r="D5" s="53">
        <v>450000</v>
      </c>
      <c r="E5" s="53">
        <v>696000</v>
      </c>
      <c r="F5" s="53">
        <v>697000</v>
      </c>
      <c r="G5" s="14">
        <f t="shared" si="0"/>
        <v>2085000</v>
      </c>
      <c r="H5" s="14">
        <f t="shared" si="1"/>
        <v>104425.49151530056</v>
      </c>
      <c r="I5" s="14">
        <f t="shared" si="2"/>
        <v>1980574.5084846995</v>
      </c>
    </row>
    <row r="6" spans="1:9" ht="15.75" customHeight="1" x14ac:dyDescent="0.2">
      <c r="A6" s="7">
        <f t="shared" si="3"/>
        <v>2025</v>
      </c>
      <c r="B6" s="52">
        <v>97359.074999999997</v>
      </c>
      <c r="C6" s="53">
        <v>250000</v>
      </c>
      <c r="D6" s="53">
        <v>443000</v>
      </c>
      <c r="E6" s="53">
        <v>673000</v>
      </c>
      <c r="F6" s="53">
        <v>706000</v>
      </c>
      <c r="G6" s="14">
        <f t="shared" si="0"/>
        <v>2072000</v>
      </c>
      <c r="H6" s="14">
        <f t="shared" si="1"/>
        <v>102260.09021459759</v>
      </c>
      <c r="I6" s="14">
        <f t="shared" si="2"/>
        <v>1969739.9097854025</v>
      </c>
    </row>
    <row r="7" spans="1:9" ht="15.75" customHeight="1" x14ac:dyDescent="0.2">
      <c r="A7" s="7">
        <f t="shared" si="3"/>
        <v>2026</v>
      </c>
      <c r="B7" s="52">
        <v>95737.640000000014</v>
      </c>
      <c r="C7" s="53">
        <v>257000</v>
      </c>
      <c r="D7" s="53">
        <v>441000</v>
      </c>
      <c r="E7" s="53">
        <v>645000</v>
      </c>
      <c r="F7" s="53">
        <v>714000</v>
      </c>
      <c r="G7" s="14">
        <f t="shared" si="0"/>
        <v>2057000</v>
      </c>
      <c r="H7" s="14">
        <f t="shared" si="1"/>
        <v>100557.03285320518</v>
      </c>
      <c r="I7" s="14">
        <f t="shared" si="2"/>
        <v>1956442.9671467948</v>
      </c>
    </row>
    <row r="8" spans="1:9" ht="15.75" customHeight="1" x14ac:dyDescent="0.2">
      <c r="A8" s="7">
        <f t="shared" si="3"/>
        <v>2027</v>
      </c>
      <c r="B8" s="52">
        <v>94103.47500000002</v>
      </c>
      <c r="C8" s="53">
        <v>265000</v>
      </c>
      <c r="D8" s="53">
        <v>443000</v>
      </c>
      <c r="E8" s="53">
        <v>615000</v>
      </c>
      <c r="F8" s="53">
        <v>724000</v>
      </c>
      <c r="G8" s="14">
        <f t="shared" si="0"/>
        <v>2047000</v>
      </c>
      <c r="H8" s="14">
        <f t="shared" si="1"/>
        <v>98840.60466892409</v>
      </c>
      <c r="I8" s="14">
        <f t="shared" si="2"/>
        <v>1948159.3953310759</v>
      </c>
    </row>
    <row r="9" spans="1:9" ht="15.75" customHeight="1" x14ac:dyDescent="0.2">
      <c r="A9" s="7">
        <f t="shared" si="3"/>
        <v>2028</v>
      </c>
      <c r="B9" s="52">
        <v>92457.450000000012</v>
      </c>
      <c r="C9" s="53">
        <v>272000</v>
      </c>
      <c r="D9" s="53">
        <v>449000</v>
      </c>
      <c r="E9" s="53">
        <v>582000</v>
      </c>
      <c r="F9" s="53">
        <v>732000</v>
      </c>
      <c r="G9" s="14">
        <f t="shared" si="0"/>
        <v>2035000</v>
      </c>
      <c r="H9" s="14">
        <f t="shared" si="1"/>
        <v>97111.719457191284</v>
      </c>
      <c r="I9" s="14">
        <f t="shared" si="2"/>
        <v>1937888.2805428088</v>
      </c>
    </row>
    <row r="10" spans="1:9" ht="15.75" customHeight="1" x14ac:dyDescent="0.2">
      <c r="A10" s="7">
        <f t="shared" si="3"/>
        <v>2029</v>
      </c>
      <c r="B10" s="52">
        <v>90800.435000000012</v>
      </c>
      <c r="C10" s="53">
        <v>277000</v>
      </c>
      <c r="D10" s="53">
        <v>458000</v>
      </c>
      <c r="E10" s="53">
        <v>551000</v>
      </c>
      <c r="F10" s="53">
        <v>737000</v>
      </c>
      <c r="G10" s="14">
        <f t="shared" si="0"/>
        <v>2023000</v>
      </c>
      <c r="H10" s="14">
        <f t="shared" si="1"/>
        <v>95371.291013443843</v>
      </c>
      <c r="I10" s="14">
        <f t="shared" si="2"/>
        <v>1927628.7089865562</v>
      </c>
    </row>
    <row r="11" spans="1:9" ht="15.75" customHeight="1" x14ac:dyDescent="0.2">
      <c r="A11" s="7">
        <f t="shared" si="3"/>
        <v>2030</v>
      </c>
      <c r="B11" s="52">
        <v>89143</v>
      </c>
      <c r="C11" s="53">
        <v>280000</v>
      </c>
      <c r="D11" s="53">
        <v>468000</v>
      </c>
      <c r="E11" s="53">
        <v>524000</v>
      </c>
      <c r="F11" s="53">
        <v>736000</v>
      </c>
      <c r="G11" s="14">
        <f t="shared" si="0"/>
        <v>2008000</v>
      </c>
      <c r="H11" s="14">
        <f t="shared" si="1"/>
        <v>93630.421427071604</v>
      </c>
      <c r="I11" s="14">
        <f t="shared" si="2"/>
        <v>1914369.5785729284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s1aPl/NZBphDplZp0S7HfOhQofDa5qTJXhbvph8eGyQ6BAHNK4Fq3N05EVV54tLS8UEykCTyQXsXlkuGm4qM8A==" saltValue="NgnS0GIMjxA3mVbhirGp6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cxXulnhHkYiIIuwBOeId38eI1uDDJ0LfFmkQdDhvwn4nRsOD7Gh3k2ccBz0acCnvDiYf/tNjCeVG2a6jWWNS9w==" saltValue="KGWmnvri7UKfy3ggKDAwu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5DIOFDZf4TGRz+UlxVAIEbbv9hlMFQ7pcLGL86CPYGUNArnA/9M01gBMiMj3YODOoUB9PlIW9sqpMiug97jirw==" saltValue="jvEe485CruvjmvJIW+TL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z6b9M4pk8s/dHoJsXKHlr79RhBs3XdDjSBXBtbQr3Gabg8ri8fF2TMAQjeG8afxEzu6hI9KXuS3iouYlLb+zLQ==" saltValue="Zn2PLpfHer32FhzD+OpP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GCyJbmwT/ahsrMxcBzDhg93c1JolEnHoxNeC1OofBieDgWMtxrUfARnWv5HVJkPCDRjyaF15Zzg5gd4xn5Sh1w==" saltValue="ffdhjADVajDMQiuNfejQ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sfbpHzrtGhW649ojfLcyJ3uQjjqHY4B3EOduKLx3puv1Lj/v6GrdlnzK7QHAbGKqfGUup5OxLAMSN+XpfU3mA==" saltValue="0gzlxEB8ZQzlGqVLpUmZ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Pk+xSQWP0FV45SZFdzZZY9qnFrsY+n5+HBJr47kDdPawBAGMTU+R97O7KfB4+HNTSYhAWRs6/B0PihG3FfwOWw==" saltValue="UBUlteCcdY2bSYX+lSpK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xUzpcHbkQCRTCI+S5SV25y5FfgefXzX0UyIP6H0BMEHU55bk6UV2q+jpCcbre0Sc1Uyff7jIAiquJso2BzuiXQ==" saltValue="/xBM8IkbdvbL8UlgzF1D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mp3c+oI/ZQCOjDrcPTK68Z9PNoKEbKhFGw8/PKKZ0Ua6OXfN4qUZGVHGpFg1biMKSlVZEJIlkec+MeR5zDV1Zw==" saltValue="noXXErxI6EdnvmmnsEWS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hAD7vVCK3/j113HBbFh9lbzHdppZhMldhEuAIKTWUo7x8ivw3G5jOSHKwV9uaae3IjbI+FmUZJHje5QTuS4X3A==" saltValue="JkPFGSb9wXYVD2QXmFvh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4.6480212285335547E-2</v>
      </c>
    </row>
    <row r="5" spans="1:8" ht="15.75" customHeight="1" x14ac:dyDescent="0.2">
      <c r="B5" s="16" t="s">
        <v>80</v>
      </c>
      <c r="C5" s="54">
        <v>2.603111562933276E-2</v>
      </c>
    </row>
    <row r="6" spans="1:8" ht="15.75" customHeight="1" x14ac:dyDescent="0.2">
      <c r="B6" s="16" t="s">
        <v>81</v>
      </c>
      <c r="C6" s="54">
        <v>0.10710612744221421</v>
      </c>
    </row>
    <row r="7" spans="1:8" ht="15.75" customHeight="1" x14ac:dyDescent="0.2">
      <c r="B7" s="16" t="s">
        <v>82</v>
      </c>
      <c r="C7" s="54">
        <v>0.38308882548127599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0.32581766099571069</v>
      </c>
    </row>
    <row r="10" spans="1:8" ht="15.75" customHeight="1" x14ac:dyDescent="0.2">
      <c r="B10" s="16" t="s">
        <v>85</v>
      </c>
      <c r="C10" s="54">
        <v>0.1114760581661306</v>
      </c>
    </row>
    <row r="11" spans="1:8" ht="15.75" customHeight="1" x14ac:dyDescent="0.2">
      <c r="B11" s="24" t="s">
        <v>41</v>
      </c>
      <c r="C11" s="50">
        <f>SUM(C3:C10)</f>
        <v>0.99999999999999967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8.9167621376999347E-3</v>
      </c>
      <c r="D14" s="54">
        <v>8.9167621376999347E-3</v>
      </c>
      <c r="E14" s="54">
        <v>8.9167621376999347E-3</v>
      </c>
      <c r="F14" s="54">
        <v>8.9167621376999347E-3</v>
      </c>
    </row>
    <row r="15" spans="1:8" ht="15.75" customHeight="1" x14ac:dyDescent="0.2">
      <c r="B15" s="16" t="s">
        <v>88</v>
      </c>
      <c r="C15" s="54">
        <v>7.2608640702391494E-2</v>
      </c>
      <c r="D15" s="54">
        <v>7.2608640702391494E-2</v>
      </c>
      <c r="E15" s="54">
        <v>7.2608640702391494E-2</v>
      </c>
      <c r="F15" s="54">
        <v>7.2608640702391494E-2</v>
      </c>
    </row>
    <row r="16" spans="1:8" ht="15.75" customHeight="1" x14ac:dyDescent="0.2">
      <c r="B16" s="16" t="s">
        <v>89</v>
      </c>
      <c r="C16" s="54">
        <v>1.5522003399499121E-2</v>
      </c>
      <c r="D16" s="54">
        <v>1.5522003399499121E-2</v>
      </c>
      <c r="E16" s="54">
        <v>1.5522003399499121E-2</v>
      </c>
      <c r="F16" s="54">
        <v>1.5522003399499121E-2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1.8957819536784611E-2</v>
      </c>
      <c r="D19" s="54">
        <v>1.8957819536784611E-2</v>
      </c>
      <c r="E19" s="54">
        <v>1.8957819536784611E-2</v>
      </c>
      <c r="F19" s="54">
        <v>1.8957819536784611E-2</v>
      </c>
    </row>
    <row r="20" spans="1:8" ht="15.75" customHeight="1" x14ac:dyDescent="0.2">
      <c r="B20" s="16" t="s">
        <v>93</v>
      </c>
      <c r="C20" s="54">
        <v>0.13435489756128691</v>
      </c>
      <c r="D20" s="54">
        <v>0.13435489756128691</v>
      </c>
      <c r="E20" s="54">
        <v>0.13435489756128691</v>
      </c>
      <c r="F20" s="54">
        <v>0.13435489756128691</v>
      </c>
    </row>
    <row r="21" spans="1:8" ht="15.75" customHeight="1" x14ac:dyDescent="0.2">
      <c r="B21" s="16" t="s">
        <v>94</v>
      </c>
      <c r="C21" s="54">
        <v>0.115809525482959</v>
      </c>
      <c r="D21" s="54">
        <v>0.115809525482959</v>
      </c>
      <c r="E21" s="54">
        <v>0.115809525482959</v>
      </c>
      <c r="F21" s="54">
        <v>0.115809525482959</v>
      </c>
    </row>
    <row r="22" spans="1:8" ht="15.75" customHeight="1" x14ac:dyDescent="0.2">
      <c r="B22" s="16" t="s">
        <v>95</v>
      </c>
      <c r="C22" s="54">
        <v>0.63383035117937891</v>
      </c>
      <c r="D22" s="54">
        <v>0.63383035117937891</v>
      </c>
      <c r="E22" s="54">
        <v>0.63383035117937891</v>
      </c>
      <c r="F22" s="54">
        <v>0.63383035117937891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5.5100000000000003E-2</v>
      </c>
    </row>
    <row r="27" spans="1:8" ht="15.75" customHeight="1" x14ac:dyDescent="0.2">
      <c r="B27" s="16" t="s">
        <v>102</v>
      </c>
      <c r="C27" s="54">
        <v>5.8000000000000003E-2</v>
      </c>
    </row>
    <row r="28" spans="1:8" ht="15.75" customHeight="1" x14ac:dyDescent="0.2">
      <c r="B28" s="16" t="s">
        <v>103</v>
      </c>
      <c r="C28" s="54">
        <v>0.12039999999999999</v>
      </c>
    </row>
    <row r="29" spans="1:8" ht="15.75" customHeight="1" x14ac:dyDescent="0.2">
      <c r="B29" s="16" t="s">
        <v>104</v>
      </c>
      <c r="C29" s="54">
        <v>0.1346</v>
      </c>
    </row>
    <row r="30" spans="1:8" ht="15.75" customHeight="1" x14ac:dyDescent="0.2">
      <c r="B30" s="16" t="s">
        <v>2</v>
      </c>
      <c r="C30" s="54">
        <v>8.1900000000000001E-2</v>
      </c>
    </row>
    <row r="31" spans="1:8" ht="15.75" customHeight="1" x14ac:dyDescent="0.2">
      <c r="B31" s="16" t="s">
        <v>105</v>
      </c>
      <c r="C31" s="54">
        <v>6.5199999999999994E-2</v>
      </c>
    </row>
    <row r="32" spans="1:8" ht="15.75" customHeight="1" x14ac:dyDescent="0.2">
      <c r="B32" s="16" t="s">
        <v>106</v>
      </c>
      <c r="C32" s="54">
        <v>0.1323</v>
      </c>
    </row>
    <row r="33" spans="2:3" ht="15.75" customHeight="1" x14ac:dyDescent="0.2">
      <c r="B33" s="16" t="s">
        <v>107</v>
      </c>
      <c r="C33" s="54">
        <v>0.1249</v>
      </c>
    </row>
    <row r="34" spans="2:3" ht="15.75" customHeight="1" x14ac:dyDescent="0.2">
      <c r="B34" s="16" t="s">
        <v>108</v>
      </c>
      <c r="C34" s="54">
        <v>0.2276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vinx9Bc/A1BR+CVsCtd3Ocsebhmtcs8zqnAYPzopfVaTSyqWvzhdoIfnxgUkspBhNJ89XuIK+fsMcnOv8sLWFQ==" saltValue="XDN+26JOhoaAhn7b8clL1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0.79532915353774991</v>
      </c>
      <c r="D2" s="55">
        <v>0.79532915353774991</v>
      </c>
      <c r="E2" s="55">
        <v>0.86025637388229403</v>
      </c>
      <c r="F2" s="55">
        <v>0.81059890985488903</v>
      </c>
      <c r="G2" s="55">
        <v>0.83158880472183194</v>
      </c>
    </row>
    <row r="3" spans="1:15" ht="15.75" customHeight="1" x14ac:dyDescent="0.2">
      <c r="B3" s="7" t="s">
        <v>113</v>
      </c>
      <c r="C3" s="55">
        <v>0.116405054926872</v>
      </c>
      <c r="D3" s="55">
        <v>0.116405054926872</v>
      </c>
      <c r="E3" s="55">
        <v>7.8837253153324099E-2</v>
      </c>
      <c r="F3" s="55">
        <v>0.14987008273601499</v>
      </c>
      <c r="G3" s="55">
        <v>0.13231362402439101</v>
      </c>
    </row>
    <row r="4" spans="1:15" ht="15.75" customHeight="1" x14ac:dyDescent="0.2">
      <c r="B4" s="7" t="s">
        <v>114</v>
      </c>
      <c r="C4" s="56">
        <v>7.9701721668243394E-2</v>
      </c>
      <c r="D4" s="56">
        <v>7.9701721668243394E-2</v>
      </c>
      <c r="E4" s="56">
        <v>2.3631364107132E-2</v>
      </c>
      <c r="F4" s="56">
        <v>2.18412522226572E-2</v>
      </c>
      <c r="G4" s="56">
        <v>2.8631579130887999E-2</v>
      </c>
    </row>
    <row r="5" spans="1:15" ht="15.75" customHeight="1" x14ac:dyDescent="0.2">
      <c r="B5" s="7" t="s">
        <v>115</v>
      </c>
      <c r="C5" s="56">
        <v>8.5640810430049896E-3</v>
      </c>
      <c r="D5" s="56">
        <v>8.5640810430049896E-3</v>
      </c>
      <c r="E5" s="56">
        <v>3.7275020033121102E-2</v>
      </c>
      <c r="F5" s="56">
        <v>1.7689773812890101E-2</v>
      </c>
      <c r="G5" s="56">
        <v>7.4659660458564802E-3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0.79448926448821988</v>
      </c>
      <c r="D8" s="55">
        <v>0.79448926448821988</v>
      </c>
      <c r="E8" s="55">
        <v>0.94287490844726607</v>
      </c>
      <c r="F8" s="55">
        <v>0.97112733125686601</v>
      </c>
      <c r="G8" s="55">
        <v>0.91705083847045898</v>
      </c>
    </row>
    <row r="9" spans="1:15" ht="15.75" customHeight="1" x14ac:dyDescent="0.2">
      <c r="B9" s="7" t="s">
        <v>118</v>
      </c>
      <c r="C9" s="55">
        <v>0.125093668699265</v>
      </c>
      <c r="D9" s="55">
        <v>0.125093668699265</v>
      </c>
      <c r="E9" s="55">
        <v>3.9865590631961802E-2</v>
      </c>
      <c r="F9" s="55">
        <v>2.6186514645814899E-2</v>
      </c>
      <c r="G9" s="55">
        <v>6.3601255416870103E-2</v>
      </c>
    </row>
    <row r="10" spans="1:15" ht="15.75" customHeight="1" x14ac:dyDescent="0.2">
      <c r="B10" s="7" t="s">
        <v>119</v>
      </c>
      <c r="C10" s="56">
        <v>6.0291364789009101E-2</v>
      </c>
      <c r="D10" s="56">
        <v>6.0291364789009101E-2</v>
      </c>
      <c r="E10" s="56">
        <v>1.05341020971537E-2</v>
      </c>
      <c r="F10" s="56">
        <v>1.4062162954360199E-3</v>
      </c>
      <c r="G10" s="56">
        <v>1.3514756225049499E-2</v>
      </c>
    </row>
    <row r="11" spans="1:15" ht="15.75" customHeight="1" x14ac:dyDescent="0.2">
      <c r="B11" s="7" t="s">
        <v>120</v>
      </c>
      <c r="C11" s="56">
        <v>2.01256833970547E-2</v>
      </c>
      <c r="D11" s="56">
        <v>2.01256833970547E-2</v>
      </c>
      <c r="E11" s="56">
        <v>6.7253811284899703E-3</v>
      </c>
      <c r="F11" s="56">
        <v>1.2799164978787301E-3</v>
      </c>
      <c r="G11" s="56">
        <v>5.8331573382019997E-3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0.24705571949999999</v>
      </c>
      <c r="D14" s="57">
        <v>0.22576595799400001</v>
      </c>
      <c r="E14" s="57">
        <v>0.22576595799400001</v>
      </c>
      <c r="F14" s="57">
        <v>9.01791644541E-2</v>
      </c>
      <c r="G14" s="57">
        <v>9.01791644541E-2</v>
      </c>
      <c r="H14" s="58">
        <v>0.24099999999999999</v>
      </c>
      <c r="I14" s="58">
        <v>0.24099999999999999</v>
      </c>
      <c r="J14" s="58">
        <v>0.24099999999999999</v>
      </c>
      <c r="K14" s="58">
        <v>0.24099999999999999</v>
      </c>
      <c r="L14" s="58">
        <v>0.19639132458399999</v>
      </c>
      <c r="M14" s="58">
        <v>0.16940453666800001</v>
      </c>
      <c r="N14" s="58">
        <v>0.16091252296</v>
      </c>
      <c r="O14" s="58">
        <v>0.2071991365575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0.14687391037133424</v>
      </c>
      <c r="D15" s="55">
        <f t="shared" si="0"/>
        <v>0.13421720875929435</v>
      </c>
      <c r="E15" s="55">
        <f t="shared" si="0"/>
        <v>0.13421720875929435</v>
      </c>
      <c r="F15" s="55">
        <f t="shared" si="0"/>
        <v>5.3611252328822502E-2</v>
      </c>
      <c r="G15" s="55">
        <f t="shared" si="0"/>
        <v>5.3611252328822502E-2</v>
      </c>
      <c r="H15" s="55">
        <f t="shared" si="0"/>
        <v>0.14327380265119324</v>
      </c>
      <c r="I15" s="55">
        <f t="shared" si="0"/>
        <v>0.14327380265119324</v>
      </c>
      <c r="J15" s="55">
        <f t="shared" si="0"/>
        <v>0.14327380265119324</v>
      </c>
      <c r="K15" s="55">
        <f t="shared" si="0"/>
        <v>0.14327380265119324</v>
      </c>
      <c r="L15" s="55">
        <f t="shared" si="0"/>
        <v>0.1167540741944168</v>
      </c>
      <c r="M15" s="55">
        <f t="shared" si="0"/>
        <v>0.10071050686633967</v>
      </c>
      <c r="N15" s="55">
        <f t="shared" si="0"/>
        <v>9.5662029289114686E-2</v>
      </c>
      <c r="O15" s="55">
        <f t="shared" si="0"/>
        <v>0.12317928713957217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J7lVy0k95iYfWNADiqrrmpNBuyFs2ecNzA6xCa5kGg7WWlvLBcXqgz3iXhEgUzMPVlppzA6sMsQIDGYOHTtvdA==" saltValue="BDNJ/+AP56chp/tLoCor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0.32364046573638899</v>
      </c>
      <c r="D2" s="56">
        <v>0.14429939999999999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0.25219285488128701</v>
      </c>
      <c r="D3" s="56">
        <v>0.2360535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0.242077842354775</v>
      </c>
      <c r="D4" s="56">
        <v>0.26666339999999999</v>
      </c>
      <c r="E4" s="56">
        <v>0.41328838467597989</v>
      </c>
      <c r="F4" s="56">
        <v>0.17384156584739699</v>
      </c>
      <c r="G4" s="56">
        <v>0</v>
      </c>
    </row>
    <row r="5" spans="1:7" x14ac:dyDescent="0.2">
      <c r="B5" s="98" t="s">
        <v>132</v>
      </c>
      <c r="C5" s="55">
        <v>0.18208883702754899</v>
      </c>
      <c r="D5" s="55">
        <v>0.35298370000000001</v>
      </c>
      <c r="E5" s="55">
        <v>0.58671161532402005</v>
      </c>
      <c r="F5" s="55">
        <v>0.82615843415260304</v>
      </c>
      <c r="G5" s="55">
        <v>1</v>
      </c>
    </row>
  </sheetData>
  <sheetProtection algorithmName="SHA-512" hashValue="PNHmbUenr5Nc+FQp8R4oYF3uiJ/KEO0WIMQZDVnnIJc8bJ3iq/lGWnwwlQx7+46RjDXFjZdcTx5Ua8QWzdHNaw==" saltValue="Jg89/8zPcdpE+xr1PWjnp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m4/aE5PdTvVg/VCcqK5mMaH4BYHiKP4Lopi9ay+NAAzemc94Rjzh8US11hhUWAJy12ceeyikIX5M3+3flQjPkA==" saltValue="RZV0B8Xo+8NQfRIoC87c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3HXd2rjuQxtbFn80FHpEwGsCzlJbeR0jECq4lWQx0NpvSKm0zifsSppYqccIvlZ2OL1txvB0FDgtoOtVEmR+jg==" saltValue="Flf5Zlk/sw7dBwjCh61/W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oY4UDhWKb5npWyHcmskchBk+eU7PNSOz9ZKX0U/wbUE41DWL0hWsZICTApOjS7tBqbZ/Xftp3gXmI/xLE1eWrw==" saltValue="nK7J4Lxjpy5il9wVn4PU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kgucaFBMD9+WGxNjGXSwXY9sve48vF8HLmDzRjlERjbdVjiEkW4dOGU2KN9ME8lywou2dwCSlv2R4YzJc7Yf/Q==" saltValue="RsIrVjkGPAIxd+et8bfn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2022-02-02T06:32:45Z</dcterms:modified>
</cp:coreProperties>
</file>