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389EB9C4-3C9F-4107-953A-61EBA3E60F54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H38" i="2"/>
  <c r="I38" i="2" s="1"/>
  <c r="G38" i="2"/>
  <c r="A34" i="2"/>
  <c r="A19" i="2"/>
  <c r="H11" i="2"/>
  <c r="G11" i="2"/>
  <c r="H10" i="2"/>
  <c r="G10" i="2"/>
  <c r="H9" i="2"/>
  <c r="G9" i="2"/>
  <c r="I9" i="2" s="1"/>
  <c r="H8" i="2"/>
  <c r="G8" i="2"/>
  <c r="H7" i="2"/>
  <c r="G7" i="2"/>
  <c r="H6" i="2"/>
  <c r="G6" i="2"/>
  <c r="H5" i="2"/>
  <c r="G5" i="2"/>
  <c r="I5" i="2" s="1"/>
  <c r="H4" i="2"/>
  <c r="G4" i="2"/>
  <c r="H3" i="2"/>
  <c r="G3" i="2"/>
  <c r="H2" i="2"/>
  <c r="G2" i="2"/>
  <c r="A2" i="2"/>
  <c r="A32" i="2" s="1"/>
  <c r="C33" i="1"/>
  <c r="C20" i="1"/>
  <c r="I4" i="2" l="1"/>
  <c r="I8" i="2"/>
  <c r="A17" i="2"/>
  <c r="A35" i="2"/>
  <c r="A18" i="2"/>
  <c r="A25" i="2"/>
  <c r="I2" i="2"/>
  <c r="I6" i="2"/>
  <c r="I10" i="2"/>
  <c r="A26" i="2"/>
  <c r="A39" i="2"/>
  <c r="A27" i="2"/>
  <c r="I39" i="2"/>
  <c r="I3" i="2"/>
  <c r="I7" i="2"/>
  <c r="I11" i="2"/>
  <c r="A33" i="2"/>
  <c r="A13" i="2"/>
  <c r="A21" i="2"/>
  <c r="A29" i="2"/>
  <c r="A37" i="2"/>
  <c r="A12" i="2"/>
  <c r="A20" i="2"/>
  <c r="A28" i="2"/>
  <c r="A36" i="2"/>
  <c r="A14" i="2"/>
  <c r="A22" i="2"/>
  <c r="A30" i="2"/>
  <c r="A38" i="2"/>
  <c r="A40" i="2"/>
  <c r="D58" i="20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<sst xmlns="http://schemas.openxmlformats.org/spreadsheetml/2006/main" count="2092" uniqueCount="337">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</sst>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16034405</v>
      </c>
    </row>
    <row r="8" spans="1:3" ht="15" customHeight="1" x14ac:dyDescent="0.2">
      <c r="B8" s="7" t="s">
        <v>19</v>
      </c>
      <c r="C8" s="46">
        <v>0.63900000000000001</v>
      </c>
    </row>
    <row r="9" spans="1:3" ht="15" customHeight="1" x14ac:dyDescent="0.2">
      <c r="B9" s="7" t="s">
        <v>20</v>
      </c>
      <c r="C9" s="47">
        <v>0.85</v>
      </c>
    </row>
    <row r="10" spans="1:3" ht="15" customHeight="1" x14ac:dyDescent="0.2">
      <c r="B10" s="7" t="s">
        <v>21</v>
      </c>
      <c r="C10" s="47">
        <v>0.32603321079999997</v>
      </c>
    </row>
    <row r="11" spans="1:3" ht="15" customHeight="1" x14ac:dyDescent="0.2">
      <c r="B11" s="7" t="s">
        <v>22</v>
      </c>
      <c r="C11" s="46">
        <v>0.48</v>
      </c>
    </row>
    <row r="12" spans="1:3" ht="15" customHeight="1" x14ac:dyDescent="0.2">
      <c r="B12" s="7" t="s">
        <v>23</v>
      </c>
      <c r="C12" s="46">
        <v>0.41599999999999998</v>
      </c>
    </row>
    <row r="13" spans="1:3" ht="15" customHeight="1" x14ac:dyDescent="0.2">
      <c r="B13" s="7" t="s">
        <v>24</v>
      </c>
      <c r="C13" s="46">
        <v>0.84400000000000008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0.10349999999999999</v>
      </c>
    </row>
    <row r="24" spans="1:3" ht="15" customHeight="1" x14ac:dyDescent="0.2">
      <c r="B24" s="12" t="s">
        <v>33</v>
      </c>
      <c r="C24" s="47">
        <v>0.45150000000000001</v>
      </c>
    </row>
    <row r="25" spans="1:3" ht="15" customHeight="1" x14ac:dyDescent="0.2">
      <c r="B25" s="12" t="s">
        <v>34</v>
      </c>
      <c r="C25" s="47">
        <v>0.35449999999999998</v>
      </c>
    </row>
    <row r="26" spans="1:3" ht="15" customHeight="1" x14ac:dyDescent="0.2">
      <c r="B26" s="12" t="s">
        <v>35</v>
      </c>
      <c r="C26" s="47">
        <v>9.0500000000000011E-2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0.20899999999999999</v>
      </c>
    </row>
    <row r="30" spans="1:3" ht="14.25" customHeight="1" x14ac:dyDescent="0.2">
      <c r="B30" s="22" t="s">
        <v>38</v>
      </c>
      <c r="C30" s="49">
        <v>8.5000000000000006E-2</v>
      </c>
    </row>
    <row r="31" spans="1:3" ht="14.25" customHeight="1" x14ac:dyDescent="0.2">
      <c r="B31" s="22" t="s">
        <v>39</v>
      </c>
      <c r="C31" s="49">
        <v>0.151</v>
      </c>
    </row>
    <row r="32" spans="1:3" ht="14.25" customHeight="1" x14ac:dyDescent="0.2">
      <c r="B32" s="22" t="s">
        <v>40</v>
      </c>
      <c r="C32" s="49">
        <v>0.55499999998509886</v>
      </c>
    </row>
    <row r="33" spans="1:5" ht="13.15" customHeight="1" x14ac:dyDescent="0.2">
      <c r="B33" s="24" t="s">
        <v>41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27.414870920836599</v>
      </c>
    </row>
    <row r="38" spans="1:5" ht="15" customHeight="1" x14ac:dyDescent="0.2">
      <c r="B38" s="28" t="s">
        <v>45</v>
      </c>
      <c r="C38" s="117">
        <v>66.108135419728697</v>
      </c>
      <c r="D38" s="9"/>
      <c r="E38" s="10"/>
    </row>
    <row r="39" spans="1:5" ht="15" customHeight="1" x14ac:dyDescent="0.2">
      <c r="B39" s="28" t="s">
        <v>46</v>
      </c>
      <c r="C39" s="117">
        <v>84.800507963940703</v>
      </c>
      <c r="D39" s="9"/>
      <c r="E39" s="9"/>
    </row>
    <row r="40" spans="1:5" ht="15" customHeight="1" x14ac:dyDescent="0.2">
      <c r="B40" s="28" t="s">
        <v>47</v>
      </c>
      <c r="C40" s="117">
        <v>473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27.226908380000001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1.9084500000000001E-2</v>
      </c>
      <c r="D45" s="9"/>
    </row>
    <row r="46" spans="1:5" ht="15.75" customHeight="1" x14ac:dyDescent="0.2">
      <c r="B46" s="28" t="s">
        <v>52</v>
      </c>
      <c r="C46" s="47">
        <v>9.97696E-2</v>
      </c>
      <c r="D46" s="9"/>
    </row>
    <row r="47" spans="1:5" ht="15.75" customHeight="1" x14ac:dyDescent="0.2">
      <c r="B47" s="28" t="s">
        <v>53</v>
      </c>
      <c r="C47" s="47">
        <v>0.20003750000000001</v>
      </c>
      <c r="D47" s="9"/>
      <c r="E47" s="10"/>
    </row>
    <row r="48" spans="1:5" ht="15" customHeight="1" x14ac:dyDescent="0.2">
      <c r="B48" s="28" t="s">
        <v>54</v>
      </c>
      <c r="C48" s="48">
        <v>0.68110839999999995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3.3</v>
      </c>
      <c r="D51" s="9"/>
    </row>
    <row r="52" spans="1:4" ht="15" customHeight="1" x14ac:dyDescent="0.2">
      <c r="B52" s="28" t="s">
        <v>57</v>
      </c>
      <c r="C52" s="51">
        <v>3.3</v>
      </c>
    </row>
    <row r="53" spans="1:4" ht="15.75" customHeight="1" x14ac:dyDescent="0.2">
      <c r="B53" s="28" t="s">
        <v>58</v>
      </c>
      <c r="C53" s="51">
        <v>3.3</v>
      </c>
    </row>
    <row r="54" spans="1:4" ht="15.75" customHeight="1" x14ac:dyDescent="0.2">
      <c r="B54" s="28" t="s">
        <v>59</v>
      </c>
      <c r="C54" s="51">
        <v>3.3</v>
      </c>
    </row>
    <row r="55" spans="1:4" ht="15.75" customHeight="1" x14ac:dyDescent="0.2">
      <c r="B55" s="28" t="s">
        <v>60</v>
      </c>
      <c r="C55" s="51">
        <v>3.3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2.1937842778793421E-2</v>
      </c>
    </row>
    <row r="59" spans="1:4" ht="15.75" customHeight="1" x14ac:dyDescent="0.2">
      <c r="B59" s="28" t="s">
        <v>63</v>
      </c>
      <c r="C59" s="46">
        <v>0.39392574824538001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10.843405000000001</v>
      </c>
    </row>
    <row r="63" spans="1:4" ht="15.75" customHeight="1" x14ac:dyDescent="0.2">
      <c r="A63" s="39"/>
    </row>
  </sheetData>
  <sheetProtection algorithmName="SHA-512" hashValue="11g0MD/w0kPJ9Q9e4Xo7/ZEwyShY+rETy+wKHlS8NXEcxuWjok8QUugNNkYkPDNACcUO4NoNTQkD9ia8FbTcgQ==" saltValue="YtNM9DK7I9lpkJFgDw6t1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4.1767701970959997E-2</v>
      </c>
      <c r="C2" s="115">
        <v>0.95</v>
      </c>
      <c r="D2" s="116">
        <v>34.463131083731568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54.630460714750633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44.937152027008821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0.31056012358665958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17.31420994224495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17.31420994224495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17.31420994224495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17.31420994224495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17.31420994224495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17.31420994224495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0.53652909999999998</v>
      </c>
      <c r="C16" s="115">
        <v>0.95</v>
      </c>
      <c r="D16" s="116">
        <v>0.2402654113154119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0.1522435</v>
      </c>
      <c r="C18" s="115">
        <v>0.95</v>
      </c>
      <c r="D18" s="116">
        <v>1.1471640149207829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0.1522435</v>
      </c>
      <c r="C19" s="115">
        <v>0.95</v>
      </c>
      <c r="D19" s="116">
        <v>1.1471640149207829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0.83106229999999992</v>
      </c>
      <c r="C21" s="115">
        <v>0.95</v>
      </c>
      <c r="D21" s="116">
        <v>2.7560762601682538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29.48122630124664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5.6296372188471304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0.12723339426179001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4.7419175505638088E-2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25.038129027777931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0.2184112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0.19900000000000001</v>
      </c>
      <c r="C29" s="115">
        <v>0.95</v>
      </c>
      <c r="D29" s="116">
        <v>59.861534329338653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2.036320807478035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0.4379181210878062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0.59762634280000004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0.64464759999999999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0.32209523277514301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4.4715974551034203E-2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6.7813968628285144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0.204559768639167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0MtjVExBbihmaFuYjcETHvRBX+MRihJnn2P+acENY1C8AMOeXT5G4eYErTErfineIj56kT37y3RNYUgFZZ9mIQ==" saltValue="TMe4X4NQawAeqSFe7XqVm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je98H5tkUKA/ILWvMAHStdJ5gB647UQwRkPcCoj37+DkzaAypE+NjzQUZ1Y/5DEgxTukOzbsAQEedACDqGxAPg==" saltValue="G64TcDkyrVk2DIyY+WoBl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PaLtiKuHzzrW2yHkLYlYyaZVuW4NvUqs8Rzo+xS1HZROgWbeukKC2RiohsnxNBIUaINW1eDHzIkehMXUHQSV/w==" saltValue="2bGDKwnaNYZRcQYdFTPRs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">
      <c r="A3" s="4" t="s">
        <v>209</v>
      </c>
      <c r="B3" s="18">
        <f>frac_mam_1month * 2.6</f>
        <v>8.4688310200000005E-2</v>
      </c>
      <c r="C3" s="18">
        <f>frac_mam_1_5months * 2.6</f>
        <v>8.4688310200000005E-2</v>
      </c>
      <c r="D3" s="18">
        <f>frac_mam_6_11months * 2.6</f>
        <v>0.16752473919999999</v>
      </c>
      <c r="E3" s="18">
        <f>frac_mam_12_23months * 2.6</f>
        <v>0.1539134818</v>
      </c>
      <c r="F3" s="18">
        <f>frac_mam_24_59months * 2.6</f>
        <v>9.6429788000000002E-2</v>
      </c>
    </row>
    <row r="4" spans="1:6" ht="15.75" customHeight="1" x14ac:dyDescent="0.2">
      <c r="A4" s="4" t="s">
        <v>208</v>
      </c>
      <c r="B4" s="18">
        <f>frac_sam_1month * 2.6</f>
        <v>7.0301465000000007E-2</v>
      </c>
      <c r="C4" s="18">
        <f>frac_sam_1_5months * 2.6</f>
        <v>7.0301465000000007E-2</v>
      </c>
      <c r="D4" s="18">
        <f>frac_sam_6_11months * 2.6</f>
        <v>9.406687939999997E-2</v>
      </c>
      <c r="E4" s="18">
        <f>frac_sam_12_23months * 2.6</f>
        <v>6.4366585399999995E-2</v>
      </c>
      <c r="F4" s="18">
        <f>frac_sam_24_59months * 2.6</f>
        <v>3.9463452600000004E-2</v>
      </c>
    </row>
  </sheetData>
  <sheetProtection algorithmName="SHA-512" hashValue="bHU83C2aQCzl/eUCDRb4T8Ptt2kqXBItpweMx+ToUY88uUxit6xTFRJUAL6JaySuH/a5Ho5FsvSvWXiB/4wgag==" saltValue="VqYgB3b3AvtnRE0DBW/Wu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0.63900000000000001</v>
      </c>
      <c r="E2" s="65">
        <f>food_insecure</f>
        <v>0.63900000000000001</v>
      </c>
      <c r="F2" s="65">
        <f>food_insecure</f>
        <v>0.63900000000000001</v>
      </c>
      <c r="G2" s="65">
        <f>food_insecure</f>
        <v>0.63900000000000001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0.63900000000000001</v>
      </c>
      <c r="F5" s="65">
        <f>food_insecure</f>
        <v>0.63900000000000001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0.63900000000000001</v>
      </c>
      <c r="F8" s="65">
        <f>food_insecure</f>
        <v>0.63900000000000001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0.63900000000000001</v>
      </c>
      <c r="F9" s="65">
        <f>food_insecure</f>
        <v>0.63900000000000001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0.41599999999999998</v>
      </c>
      <c r="E10" s="65">
        <f>IF(ISBLANK(comm_deliv), frac_children_health_facility,1)</f>
        <v>0.41599999999999998</v>
      </c>
      <c r="F10" s="65">
        <f>IF(ISBLANK(comm_deliv), frac_children_health_facility,1)</f>
        <v>0.41599999999999998</v>
      </c>
      <c r="G10" s="65">
        <f>IF(ISBLANK(comm_deliv), frac_children_health_facility,1)</f>
        <v>0.41599999999999998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0.63900000000000001</v>
      </c>
      <c r="I15" s="65">
        <f>food_insecure</f>
        <v>0.63900000000000001</v>
      </c>
      <c r="J15" s="65">
        <f>food_insecure</f>
        <v>0.63900000000000001</v>
      </c>
      <c r="K15" s="65">
        <f>food_insecure</f>
        <v>0.63900000000000001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0.48</v>
      </c>
      <c r="I18" s="65">
        <f>frac_PW_health_facility</f>
        <v>0.48</v>
      </c>
      <c r="J18" s="65">
        <f>frac_PW_health_facility</f>
        <v>0.48</v>
      </c>
      <c r="K18" s="65">
        <f>frac_PW_health_facility</f>
        <v>0.48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0.85</v>
      </c>
      <c r="I19" s="65">
        <f>frac_malaria_risk</f>
        <v>0.85</v>
      </c>
      <c r="J19" s="65">
        <f>frac_malaria_risk</f>
        <v>0.85</v>
      </c>
      <c r="K19" s="65">
        <f>frac_malaria_risk</f>
        <v>0.85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0.84400000000000008</v>
      </c>
      <c r="M24" s="65">
        <f>famplan_unmet_need</f>
        <v>0.84400000000000008</v>
      </c>
      <c r="N24" s="65">
        <f>famplan_unmet_need</f>
        <v>0.84400000000000008</v>
      </c>
      <c r="O24" s="65">
        <f>famplan_unmet_need</f>
        <v>0.84400000000000008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0.42068333015074805</v>
      </c>
      <c r="M25" s="65">
        <f>(1-food_insecure)*(0.49)+food_insecure*(0.7)</f>
        <v>0.62419000000000002</v>
      </c>
      <c r="N25" s="65">
        <f>(1-food_insecure)*(0.49)+food_insecure*(0.7)</f>
        <v>0.62419000000000002</v>
      </c>
      <c r="O25" s="65">
        <f>(1-food_insecure)*(0.49)+food_insecure*(0.7)</f>
        <v>0.62419000000000002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0.18029285577889204</v>
      </c>
      <c r="M26" s="65">
        <f>(1-food_insecure)*(0.21)+food_insecure*(0.3)</f>
        <v>0.26751000000000003</v>
      </c>
      <c r="N26" s="65">
        <f>(1-food_insecure)*(0.21)+food_insecure*(0.3)</f>
        <v>0.26751000000000003</v>
      </c>
      <c r="O26" s="65">
        <f>(1-food_insecure)*(0.21)+food_insecure*(0.3)</f>
        <v>0.26751000000000003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7.2990603270359999E-2</v>
      </c>
      <c r="M27" s="65">
        <f>(1-food_insecure)*(0.3)</f>
        <v>0.10829999999999999</v>
      </c>
      <c r="N27" s="65">
        <f>(1-food_insecure)*(0.3)</f>
        <v>0.10829999999999999</v>
      </c>
      <c r="O27" s="65">
        <f>(1-food_insecure)*(0.3)</f>
        <v>0.10829999999999999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0.32603321079999997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0.85</v>
      </c>
      <c r="D34" s="65">
        <f t="shared" si="3"/>
        <v>0.85</v>
      </c>
      <c r="E34" s="65">
        <f t="shared" si="3"/>
        <v>0.85</v>
      </c>
      <c r="F34" s="65">
        <f t="shared" si="3"/>
        <v>0.85</v>
      </c>
      <c r="G34" s="65">
        <f t="shared" si="3"/>
        <v>0.85</v>
      </c>
      <c r="H34" s="65">
        <f t="shared" si="3"/>
        <v>0.85</v>
      </c>
      <c r="I34" s="65">
        <f t="shared" si="3"/>
        <v>0.85</v>
      </c>
      <c r="J34" s="65">
        <f t="shared" si="3"/>
        <v>0.85</v>
      </c>
      <c r="K34" s="65">
        <f t="shared" si="3"/>
        <v>0.85</v>
      </c>
      <c r="L34" s="65">
        <f t="shared" si="3"/>
        <v>0.85</v>
      </c>
      <c r="M34" s="65">
        <f t="shared" si="3"/>
        <v>0.85</v>
      </c>
      <c r="N34" s="65">
        <f t="shared" si="3"/>
        <v>0.85</v>
      </c>
      <c r="O34" s="65">
        <f t="shared" si="3"/>
        <v>0.85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TviCn2r6eiMR5vKJvL1WkY+XxxwrduRiALStKGXNddvTxky2VoGsyAS3EkwQh3C8hQc/LIgjVR66n1N2J1SyoQ==" saltValue="8SrGAlbK1SK/7L0972HBw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GEXRcWPqnFK8oSMsOBOLKkzW/IIR+iMFkSdZBpSl0ZFomDLZL2J5/FwF07zw9w+Qec2u7PXSkpOlp+viHVJRrw==" saltValue="tvdR2uWKz1yNZzbom60nb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Yn+38GHiMtaXLd8Ak7vjEvos1sPe71e6bSie9+opUINIdfCAIlHYSq4LAdlUWS+rJrgL9lwCeRuSCl8PvPYNYA==" saltValue="iwb/V/jhe1dohh4pk5no8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7qConAwgIdQWhjsNUtg2Du7LQyw4iJe+b8G24g6O6F/ZL7Uyol1e2zwuYI19ZrkLbBbbUEAuL/rTrtOPE9Z4ag==" saltValue="EvBudA6+otpnWOx/o0Vty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bTmm+fYSkXRT9rAnDgjrY3IqlyPfQp/EMLCfF5Y4gMQ+TshdzWrh2G/bYxBlfyawdHBZfKnQmU/OsXcnIrCk1g==" saltValue="jrE4mphoJUKJ4KrFA/LEm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+2WgiemogChnOtWFlgbzVL2lpSqxtvAaMhbfL9jPZ11aAOgrmtMfIw/WJZdsqMfvWU5LeOBbd0H/uKBwHLUgsg==" saltValue="GC/SObEipD2y/LZmGhmJF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3658093.7792000002</v>
      </c>
      <c r="C2" s="53">
        <v>4889000</v>
      </c>
      <c r="D2" s="53">
        <v>7326000</v>
      </c>
      <c r="E2" s="53">
        <v>5069000</v>
      </c>
      <c r="F2" s="53">
        <v>3451000</v>
      </c>
      <c r="G2" s="14">
        <f t="shared" ref="G2:G11" si="0">C2+D2+E2+F2</f>
        <v>20735000</v>
      </c>
      <c r="H2" s="14">
        <f t="shared" ref="H2:H11" si="1">(B2 + stillbirth*B2/(1000-stillbirth))/(1-abortion)</f>
        <v>3941802.9604675649</v>
      </c>
      <c r="I2" s="14">
        <f t="shared" ref="I2:I11" si="2">G2-H2</f>
        <v>16793197.039532434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3725711.027999999</v>
      </c>
      <c r="C3" s="53">
        <v>5077000</v>
      </c>
      <c r="D3" s="53">
        <v>7584000</v>
      </c>
      <c r="E3" s="53">
        <v>5242000</v>
      </c>
      <c r="F3" s="53">
        <v>3569000</v>
      </c>
      <c r="G3" s="14">
        <f t="shared" si="0"/>
        <v>21472000</v>
      </c>
      <c r="H3" s="14">
        <f t="shared" si="1"/>
        <v>4014664.370695489</v>
      </c>
      <c r="I3" s="14">
        <f t="shared" si="2"/>
        <v>17457335.62930451</v>
      </c>
    </row>
    <row r="4" spans="1:9" ht="15.75" customHeight="1" x14ac:dyDescent="0.2">
      <c r="A4" s="7">
        <f t="shared" si="3"/>
        <v>2023</v>
      </c>
      <c r="B4" s="52">
        <v>3792666.8159999992</v>
      </c>
      <c r="C4" s="53">
        <v>5269000</v>
      </c>
      <c r="D4" s="53">
        <v>7858000</v>
      </c>
      <c r="E4" s="53">
        <v>5420000</v>
      </c>
      <c r="F4" s="53">
        <v>3692000</v>
      </c>
      <c r="G4" s="14">
        <f t="shared" si="0"/>
        <v>22239000</v>
      </c>
      <c r="H4" s="14">
        <f t="shared" si="1"/>
        <v>4086813.0194970942</v>
      </c>
      <c r="I4" s="14">
        <f t="shared" si="2"/>
        <v>18152186.980502907</v>
      </c>
    </row>
    <row r="5" spans="1:9" ht="15.75" customHeight="1" x14ac:dyDescent="0.2">
      <c r="A5" s="7">
        <f t="shared" si="3"/>
        <v>2024</v>
      </c>
      <c r="B5" s="52">
        <v>3859031.4479999989</v>
      </c>
      <c r="C5" s="53">
        <v>5466000</v>
      </c>
      <c r="D5" s="53">
        <v>8147000</v>
      </c>
      <c r="E5" s="53">
        <v>5606000</v>
      </c>
      <c r="F5" s="53">
        <v>3821000</v>
      </c>
      <c r="G5" s="14">
        <f t="shared" si="0"/>
        <v>23040000</v>
      </c>
      <c r="H5" s="14">
        <f t="shared" si="1"/>
        <v>4158324.6642710422</v>
      </c>
      <c r="I5" s="14">
        <f t="shared" si="2"/>
        <v>18881675.335728958</v>
      </c>
    </row>
    <row r="6" spans="1:9" ht="15.75" customHeight="1" x14ac:dyDescent="0.2">
      <c r="A6" s="7">
        <f t="shared" si="3"/>
        <v>2025</v>
      </c>
      <c r="B6" s="52">
        <v>3924754.4180000001</v>
      </c>
      <c r="C6" s="53">
        <v>5666000</v>
      </c>
      <c r="D6" s="53">
        <v>8455000</v>
      </c>
      <c r="E6" s="53">
        <v>5797000</v>
      </c>
      <c r="F6" s="53">
        <v>3955000</v>
      </c>
      <c r="G6" s="14">
        <f t="shared" si="0"/>
        <v>23873000</v>
      </c>
      <c r="H6" s="14">
        <f t="shared" si="1"/>
        <v>4229144.881945556</v>
      </c>
      <c r="I6" s="14">
        <f t="shared" si="2"/>
        <v>19643855.118054442</v>
      </c>
    </row>
    <row r="7" spans="1:9" ht="15.75" customHeight="1" x14ac:dyDescent="0.2">
      <c r="A7" s="7">
        <f t="shared" si="3"/>
        <v>2026</v>
      </c>
      <c r="B7" s="52">
        <v>3993868.0638000001</v>
      </c>
      <c r="C7" s="53">
        <v>5861000</v>
      </c>
      <c r="D7" s="53">
        <v>8773000</v>
      </c>
      <c r="E7" s="53">
        <v>5991000</v>
      </c>
      <c r="F7" s="53">
        <v>4090000</v>
      </c>
      <c r="G7" s="14">
        <f t="shared" si="0"/>
        <v>24715000</v>
      </c>
      <c r="H7" s="14">
        <f t="shared" si="1"/>
        <v>4303618.7445819378</v>
      </c>
      <c r="I7" s="14">
        <f t="shared" si="2"/>
        <v>20411381.255418062</v>
      </c>
    </row>
    <row r="8" spans="1:9" ht="15.75" customHeight="1" x14ac:dyDescent="0.2">
      <c r="A8" s="7">
        <f t="shared" si="3"/>
        <v>2027</v>
      </c>
      <c r="B8" s="52">
        <v>4062405.2352</v>
      </c>
      <c r="C8" s="53">
        <v>6059000</v>
      </c>
      <c r="D8" s="53">
        <v>9108000</v>
      </c>
      <c r="E8" s="53">
        <v>6192000</v>
      </c>
      <c r="F8" s="53">
        <v>4232000</v>
      </c>
      <c r="G8" s="14">
        <f t="shared" si="0"/>
        <v>25591000</v>
      </c>
      <c r="H8" s="14">
        <f t="shared" si="1"/>
        <v>4377471.4234451009</v>
      </c>
      <c r="I8" s="14">
        <f t="shared" si="2"/>
        <v>21213528.576554898</v>
      </c>
    </row>
    <row r="9" spans="1:9" ht="15.75" customHeight="1" x14ac:dyDescent="0.2">
      <c r="A9" s="7">
        <f t="shared" si="3"/>
        <v>2028</v>
      </c>
      <c r="B9" s="52">
        <v>4130283.3259999999</v>
      </c>
      <c r="C9" s="53">
        <v>6258000</v>
      </c>
      <c r="D9" s="53">
        <v>9458000</v>
      </c>
      <c r="E9" s="53">
        <v>6403000</v>
      </c>
      <c r="F9" s="53">
        <v>4380000</v>
      </c>
      <c r="G9" s="14">
        <f t="shared" si="0"/>
        <v>26499000</v>
      </c>
      <c r="H9" s="14">
        <f t="shared" si="1"/>
        <v>4450613.9056820767</v>
      </c>
      <c r="I9" s="14">
        <f t="shared" si="2"/>
        <v>22048386.094317924</v>
      </c>
    </row>
    <row r="10" spans="1:9" ht="15.75" customHeight="1" x14ac:dyDescent="0.2">
      <c r="A10" s="7">
        <f t="shared" si="3"/>
        <v>2029</v>
      </c>
      <c r="B10" s="52">
        <v>4197455.5824000007</v>
      </c>
      <c r="C10" s="53">
        <v>6453000</v>
      </c>
      <c r="D10" s="53">
        <v>9821000</v>
      </c>
      <c r="E10" s="53">
        <v>6625000</v>
      </c>
      <c r="F10" s="53">
        <v>4533000</v>
      </c>
      <c r="G10" s="14">
        <f t="shared" si="0"/>
        <v>27432000</v>
      </c>
      <c r="H10" s="14">
        <f t="shared" si="1"/>
        <v>4522995.8114288216</v>
      </c>
      <c r="I10" s="14">
        <f t="shared" si="2"/>
        <v>22909004.188571177</v>
      </c>
    </row>
    <row r="11" spans="1:9" ht="15.75" customHeight="1" x14ac:dyDescent="0.2">
      <c r="A11" s="7">
        <f t="shared" si="3"/>
        <v>2030</v>
      </c>
      <c r="B11" s="52">
        <v>4263802.6430000002</v>
      </c>
      <c r="C11" s="53">
        <v>6642000</v>
      </c>
      <c r="D11" s="53">
        <v>10194000</v>
      </c>
      <c r="E11" s="53">
        <v>6859000</v>
      </c>
      <c r="F11" s="53">
        <v>4694000</v>
      </c>
      <c r="G11" s="14">
        <f t="shared" si="0"/>
        <v>28389000</v>
      </c>
      <c r="H11" s="14">
        <f t="shared" si="1"/>
        <v>4594488.5220253747</v>
      </c>
      <c r="I11" s="14">
        <f t="shared" si="2"/>
        <v>23794511.477974623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gTWjWBOOX49rXALmUwEh9ZG/74CtJakWFsQQXxAZlAJ7Kek3NMRdjEYFILbX6LqsRNcxMwxwp157Q6btXMH58Q==" saltValue="tULY+rJp7huA1UYXBKlhz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2HWicrrXBDZWmU8TJtPz9rLuNJ3ZLls88s8+4ksOA8RWtWRo9w5XuMiVxvB1wfbPtJ2ShNDQLfKp001h3KzJGw==" saltValue="CcMlJmydtmdTY+Zhc6SASA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rgMTjxkqJZIc2r75nMHD6SHT8rulCVH8cl5oFA/EaY4a+lPOram51laozgT36mKk4XTnEAMyG4PZaSywp/8+Ow==" saltValue="VMhVCJjNene22tmHIDOAw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6hqA1xDiQV8E8HKrZmv0zS6HzcWkHl8b4O89wBCROoeEVuau+EeL/jehgIUSMmmvJKJdiJXlRogafS2QtAH92A==" saltValue="QFBALZnUMjgncd6IopIOq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D3iBZyFyiTibk0mxC5HQkRB225faxmo4T/VsgoY9RrQuletL3mfiZzb/ARmKL3TGO/YNXUn+oewOc7xwqKun/w==" saltValue="VPgUtNuRVT3wUXe58mntj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HuoJroUf9eE7VtaFPbjqOgCogdGQirmvDBRdR4Vu4yBng6ByNlqiL+eKjQVrd/mShoOx3hpaHzHuUC2qKRk2xg==" saltValue="YtnlSSBB+uzBc+xlyKtOX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QEOIs98py9D15w74/F5E1d7ZoA5SDBRWJuMRPNvRATSeoxxgb/YbFwWqT0XwzmXduqfapFFifgN88Nwyx/slKA==" saltValue="kwW7AbDnjHTsklOjmrtxK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iIe+WCx/lw7aLSiWnJmFMIB0ZqKU1ERmSwbkQkjHRz3fqrHRyEy5mbMSOxYYQ06+Jwc2Dp4X7/vcatHYgPnK2w==" saltValue="8PKYEN6C0Euq6C0OI39Ou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IGyzQTwekroYUihPPsz5e2GyGwxqQyytGxbbyRjLeSfAAORZNoYGqpYfE0F7jWgukFKM4W70MF+f29NHpomORA==" saltValue="k+hDXmOhou4HC1ZmPu8qL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gvathmegfTQkgbV4M/NDx4fZeGwHH/TsH3c2IdN+RPUCVpzsR1shnjveCsc6wNvquL/Umd/RYEF4GtVeEyERcA==" saltValue="z1amIYsyT6V6Yi0RMIp+X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4.2651961171394446E-3</v>
      </c>
    </row>
    <row r="4" spans="1:8" ht="15.75" customHeight="1" x14ac:dyDescent="0.2">
      <c r="B4" s="16" t="s">
        <v>79</v>
      </c>
      <c r="C4" s="54">
        <v>0.15259563258202499</v>
      </c>
    </row>
    <row r="5" spans="1:8" ht="15.75" customHeight="1" x14ac:dyDescent="0.2">
      <c r="B5" s="16" t="s">
        <v>80</v>
      </c>
      <c r="C5" s="54">
        <v>6.9391739051127735E-2</v>
      </c>
    </row>
    <row r="6" spans="1:8" ht="15.75" customHeight="1" x14ac:dyDescent="0.2">
      <c r="B6" s="16" t="s">
        <v>81</v>
      </c>
      <c r="C6" s="54">
        <v>0.30088881339581752</v>
      </c>
    </row>
    <row r="7" spans="1:8" ht="15.75" customHeight="1" x14ac:dyDescent="0.2">
      <c r="B7" s="16" t="s">
        <v>82</v>
      </c>
      <c r="C7" s="54">
        <v>0.31582386532679729</v>
      </c>
    </row>
    <row r="8" spans="1:8" ht="15.75" customHeight="1" x14ac:dyDescent="0.2">
      <c r="B8" s="16" t="s">
        <v>83</v>
      </c>
      <c r="C8" s="54">
        <v>9.1693119094147374E-3</v>
      </c>
    </row>
    <row r="9" spans="1:8" ht="15.75" customHeight="1" x14ac:dyDescent="0.2">
      <c r="B9" s="16" t="s">
        <v>84</v>
      </c>
      <c r="C9" s="54">
        <v>7.4335091061315944E-2</v>
      </c>
    </row>
    <row r="10" spans="1:8" ht="15.75" customHeight="1" x14ac:dyDescent="0.2">
      <c r="B10" s="16" t="s">
        <v>85</v>
      </c>
      <c r="C10" s="54">
        <v>7.3530350556362298E-2</v>
      </c>
    </row>
    <row r="11" spans="1:8" ht="15.75" customHeight="1" x14ac:dyDescent="0.2">
      <c r="B11" s="24" t="s">
        <v>41</v>
      </c>
      <c r="C11" s="50">
        <f>SUM(C3:C10)</f>
        <v>0.99999999999999989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0.1327938933706565</v>
      </c>
      <c r="D14" s="54">
        <v>0.1327938933706565</v>
      </c>
      <c r="E14" s="54">
        <v>0.1327938933706565</v>
      </c>
      <c r="F14" s="54">
        <v>0.1327938933706565</v>
      </c>
    </row>
    <row r="15" spans="1:8" ht="15.75" customHeight="1" x14ac:dyDescent="0.2">
      <c r="B15" s="16" t="s">
        <v>88</v>
      </c>
      <c r="C15" s="54">
        <v>0.16671614719919281</v>
      </c>
      <c r="D15" s="54">
        <v>0.16671614719919281</v>
      </c>
      <c r="E15" s="54">
        <v>0.16671614719919281</v>
      </c>
      <c r="F15" s="54">
        <v>0.16671614719919281</v>
      </c>
    </row>
    <row r="16" spans="1:8" ht="15.75" customHeight="1" x14ac:dyDescent="0.2">
      <c r="B16" s="16" t="s">
        <v>89</v>
      </c>
      <c r="C16" s="54">
        <v>2.6369826259557579E-2</v>
      </c>
      <c r="D16" s="54">
        <v>2.6369826259557579E-2</v>
      </c>
      <c r="E16" s="54">
        <v>2.6369826259557579E-2</v>
      </c>
      <c r="F16" s="54">
        <v>2.6369826259557579E-2</v>
      </c>
    </row>
    <row r="17" spans="1:8" ht="15.75" customHeight="1" x14ac:dyDescent="0.2">
      <c r="B17" s="16" t="s">
        <v>90</v>
      </c>
      <c r="C17" s="54">
        <v>9.374385121358228E-2</v>
      </c>
      <c r="D17" s="54">
        <v>9.374385121358228E-2</v>
      </c>
      <c r="E17" s="54">
        <v>9.374385121358228E-2</v>
      </c>
      <c r="F17" s="54">
        <v>9.374385121358228E-2</v>
      </c>
    </row>
    <row r="18" spans="1:8" ht="15.75" customHeight="1" x14ac:dyDescent="0.2">
      <c r="B18" s="16" t="s">
        <v>91</v>
      </c>
      <c r="C18" s="54">
        <v>0.20234479540310871</v>
      </c>
      <c r="D18" s="54">
        <v>0.20234479540310871</v>
      </c>
      <c r="E18" s="54">
        <v>0.20234479540310871</v>
      </c>
      <c r="F18" s="54">
        <v>0.20234479540310871</v>
      </c>
    </row>
    <row r="19" spans="1:8" ht="15.75" customHeight="1" x14ac:dyDescent="0.2">
      <c r="B19" s="16" t="s">
        <v>92</v>
      </c>
      <c r="C19" s="54">
        <v>1.311540520686578E-2</v>
      </c>
      <c r="D19" s="54">
        <v>1.311540520686578E-2</v>
      </c>
      <c r="E19" s="54">
        <v>1.311540520686578E-2</v>
      </c>
      <c r="F19" s="54">
        <v>1.311540520686578E-2</v>
      </c>
    </row>
    <row r="20" spans="1:8" ht="15.75" customHeight="1" x14ac:dyDescent="0.2">
      <c r="B20" s="16" t="s">
        <v>93</v>
      </c>
      <c r="C20" s="54">
        <v>1.7377869679905619E-2</v>
      </c>
      <c r="D20" s="54">
        <v>1.7377869679905619E-2</v>
      </c>
      <c r="E20" s="54">
        <v>1.7377869679905619E-2</v>
      </c>
      <c r="F20" s="54">
        <v>1.7377869679905619E-2</v>
      </c>
    </row>
    <row r="21" spans="1:8" ht="15.75" customHeight="1" x14ac:dyDescent="0.2">
      <c r="B21" s="16" t="s">
        <v>94</v>
      </c>
      <c r="C21" s="54">
        <v>7.3604784055729913E-2</v>
      </c>
      <c r="D21" s="54">
        <v>7.3604784055729913E-2</v>
      </c>
      <c r="E21" s="54">
        <v>7.3604784055729913E-2</v>
      </c>
      <c r="F21" s="54">
        <v>7.3604784055729913E-2</v>
      </c>
    </row>
    <row r="22" spans="1:8" ht="15.75" customHeight="1" x14ac:dyDescent="0.2">
      <c r="B22" s="16" t="s">
        <v>95</v>
      </c>
      <c r="C22" s="54">
        <v>0.27393342761140088</v>
      </c>
      <c r="D22" s="54">
        <v>0.27393342761140088</v>
      </c>
      <c r="E22" s="54">
        <v>0.27393342761140088</v>
      </c>
      <c r="F22" s="54">
        <v>0.27393342761140088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8.8900000000000007E-2</v>
      </c>
    </row>
    <row r="27" spans="1:8" ht="15.75" customHeight="1" x14ac:dyDescent="0.2">
      <c r="B27" s="16" t="s">
        <v>102</v>
      </c>
      <c r="C27" s="54">
        <v>8.6999999999999994E-3</v>
      </c>
    </row>
    <row r="28" spans="1:8" ht="15.75" customHeight="1" x14ac:dyDescent="0.2">
      <c r="B28" s="16" t="s">
        <v>103</v>
      </c>
      <c r="C28" s="54">
        <v>0.1575</v>
      </c>
    </row>
    <row r="29" spans="1:8" ht="15.75" customHeight="1" x14ac:dyDescent="0.2">
      <c r="B29" s="16" t="s">
        <v>104</v>
      </c>
      <c r="C29" s="54">
        <v>0.16969999999999999</v>
      </c>
    </row>
    <row r="30" spans="1:8" ht="15.75" customHeight="1" x14ac:dyDescent="0.2">
      <c r="B30" s="16" t="s">
        <v>2</v>
      </c>
      <c r="C30" s="54">
        <v>0.10489999999999999</v>
      </c>
    </row>
    <row r="31" spans="1:8" ht="15.75" customHeight="1" x14ac:dyDescent="0.2">
      <c r="B31" s="16" t="s">
        <v>105</v>
      </c>
      <c r="C31" s="54">
        <v>0.1086</v>
      </c>
    </row>
    <row r="32" spans="1:8" ht="15.75" customHeight="1" x14ac:dyDescent="0.2">
      <c r="B32" s="16" t="s">
        <v>106</v>
      </c>
      <c r="C32" s="54">
        <v>1.8800000000000001E-2</v>
      </c>
    </row>
    <row r="33" spans="2:3" ht="15.75" customHeight="1" x14ac:dyDescent="0.2">
      <c r="B33" s="16" t="s">
        <v>107</v>
      </c>
      <c r="C33" s="54">
        <v>8.5900000000000004E-2</v>
      </c>
    </row>
    <row r="34" spans="2:3" ht="15.75" customHeight="1" x14ac:dyDescent="0.2">
      <c r="B34" s="16" t="s">
        <v>108</v>
      </c>
      <c r="C34" s="54">
        <v>0.25700000000000001</v>
      </c>
    </row>
    <row r="35" spans="2:3" ht="15.75" customHeight="1" x14ac:dyDescent="0.2">
      <c r="B35" s="24" t="s">
        <v>41</v>
      </c>
      <c r="C35" s="50">
        <f>SUM(C26:C34)</f>
        <v>1</v>
      </c>
    </row>
  </sheetData>
  <sheetProtection algorithmName="SHA-512" hashValue="bRsjRtzVSaJN6mTOreeWsY4bt6MmPbmSPn/F51oLw+dNzOzPjRzmB/IwE1osZGNUNphIm+amqxpVGJNffMGEIw==" saltValue="VIJMI1Hgs72UYItovAjQB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0.60929756000000002</v>
      </c>
      <c r="D2" s="55">
        <v>0.60929756000000002</v>
      </c>
      <c r="E2" s="55">
        <v>0.47181389000000001</v>
      </c>
      <c r="F2" s="55">
        <v>0.35079833999999999</v>
      </c>
      <c r="G2" s="55">
        <v>0.28721067</v>
      </c>
    </row>
    <row r="3" spans="1:15" ht="15.75" customHeight="1" x14ac:dyDescent="0.2">
      <c r="B3" s="7" t="s">
        <v>113</v>
      </c>
      <c r="C3" s="55">
        <v>0.19636189000000001</v>
      </c>
      <c r="D3" s="55">
        <v>0.19636189000000001</v>
      </c>
      <c r="E3" s="55">
        <v>0.2426972</v>
      </c>
      <c r="F3" s="55">
        <v>0.23030100000000001</v>
      </c>
      <c r="G3" s="55">
        <v>0.23661293</v>
      </c>
    </row>
    <row r="4" spans="1:15" ht="15.75" customHeight="1" x14ac:dyDescent="0.2">
      <c r="B4" s="7" t="s">
        <v>114</v>
      </c>
      <c r="C4" s="56">
        <v>0.1269026</v>
      </c>
      <c r="D4" s="56">
        <v>0.1269026</v>
      </c>
      <c r="E4" s="56">
        <v>0.1599622</v>
      </c>
      <c r="F4" s="56">
        <v>0.21259692999999999</v>
      </c>
      <c r="G4" s="56">
        <v>0.22975143000000001</v>
      </c>
    </row>
    <row r="5" spans="1:15" ht="15.75" customHeight="1" x14ac:dyDescent="0.2">
      <c r="B5" s="7" t="s">
        <v>115</v>
      </c>
      <c r="C5" s="56">
        <v>6.7437982999999993E-2</v>
      </c>
      <c r="D5" s="56">
        <v>6.7437982999999993E-2</v>
      </c>
      <c r="E5" s="56">
        <v>0.12552672000000001</v>
      </c>
      <c r="F5" s="56">
        <v>0.20630375000000001</v>
      </c>
      <c r="G5" s="56">
        <v>0.24642496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0.8096927599999999</v>
      </c>
      <c r="D8" s="55">
        <v>0.8096927599999999</v>
      </c>
      <c r="E8" s="55">
        <v>0.69372803000000005</v>
      </c>
      <c r="F8" s="55">
        <v>0.74688094999999999</v>
      </c>
      <c r="G8" s="55">
        <v>0.79701080000000002</v>
      </c>
    </row>
    <row r="9" spans="1:15" ht="15.75" customHeight="1" x14ac:dyDescent="0.2">
      <c r="B9" s="7" t="s">
        <v>118</v>
      </c>
      <c r="C9" s="55">
        <v>0.13069576999999999</v>
      </c>
      <c r="D9" s="55">
        <v>0.13069576999999999</v>
      </c>
      <c r="E9" s="55">
        <v>0.20565982999999999</v>
      </c>
      <c r="F9" s="55">
        <v>0.16916518999999999</v>
      </c>
      <c r="G9" s="55">
        <v>0.15072252999999999</v>
      </c>
    </row>
    <row r="10" spans="1:15" ht="15.75" customHeight="1" x14ac:dyDescent="0.2">
      <c r="B10" s="7" t="s">
        <v>119</v>
      </c>
      <c r="C10" s="56">
        <v>3.2572427000000001E-2</v>
      </c>
      <c r="D10" s="56">
        <v>3.2572427000000001E-2</v>
      </c>
      <c r="E10" s="56">
        <v>6.4432591999999997E-2</v>
      </c>
      <c r="F10" s="56">
        <v>5.9197492999999997E-2</v>
      </c>
      <c r="G10" s="56">
        <v>3.7088379999999997E-2</v>
      </c>
    </row>
    <row r="11" spans="1:15" ht="15.75" customHeight="1" x14ac:dyDescent="0.2">
      <c r="B11" s="7" t="s">
        <v>120</v>
      </c>
      <c r="C11" s="56">
        <v>2.7039025000000001E-2</v>
      </c>
      <c r="D11" s="56">
        <v>2.7039025000000001E-2</v>
      </c>
      <c r="E11" s="56">
        <v>3.6179568999999988E-2</v>
      </c>
      <c r="F11" s="56">
        <v>2.4756378999999998E-2</v>
      </c>
      <c r="G11" s="56">
        <v>1.5178251E-2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0.80000777049999994</v>
      </c>
      <c r="D14" s="57">
        <v>0.78970271365300004</v>
      </c>
      <c r="E14" s="57">
        <v>0.78970271365300004</v>
      </c>
      <c r="F14" s="57">
        <v>0.51407809026899998</v>
      </c>
      <c r="G14" s="57">
        <v>0.51407809026899998</v>
      </c>
      <c r="H14" s="58">
        <v>0.70400000000000007</v>
      </c>
      <c r="I14" s="58">
        <v>0.45321354166666672</v>
      </c>
      <c r="J14" s="58">
        <v>0.43965104166666658</v>
      </c>
      <c r="K14" s="58">
        <v>0.43286979166666661</v>
      </c>
      <c r="L14" s="58">
        <v>0.37943434655500002</v>
      </c>
      <c r="M14" s="58">
        <v>0.24469627865599999</v>
      </c>
      <c r="N14" s="58">
        <v>0.25255986243950002</v>
      </c>
      <c r="O14" s="58">
        <v>0.28731062308150002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0.31514365959633073</v>
      </c>
      <c r="D15" s="55">
        <f t="shared" si="0"/>
        <v>0.31108423236716509</v>
      </c>
      <c r="E15" s="55">
        <f t="shared" si="0"/>
        <v>0.31108423236716509</v>
      </c>
      <c r="F15" s="55">
        <f t="shared" si="0"/>
        <v>0.20250859636577181</v>
      </c>
      <c r="G15" s="55">
        <f t="shared" si="0"/>
        <v>0.20250859636577181</v>
      </c>
      <c r="H15" s="55">
        <f t="shared" si="0"/>
        <v>0.27732372676474754</v>
      </c>
      <c r="I15" s="55">
        <f t="shared" si="0"/>
        <v>0.17853248351598039</v>
      </c>
      <c r="J15" s="55">
        <f t="shared" si="0"/>
        <v>0.17318986555540239</v>
      </c>
      <c r="K15" s="55">
        <f t="shared" si="0"/>
        <v>0.17051855657511342</v>
      </c>
      <c r="L15" s="55">
        <f t="shared" si="0"/>
        <v>0.14946895887667522</v>
      </c>
      <c r="M15" s="55">
        <f t="shared" si="0"/>
        <v>9.6392164662424812E-2</v>
      </c>
      <c r="N15" s="55">
        <f t="shared" si="0"/>
        <v>9.9489832788230287E-2</v>
      </c>
      <c r="O15" s="55">
        <f t="shared" si="0"/>
        <v>0.11317905217622624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g6pY82GjUr30uV4mrNKQIfFPMyiLExBWArXPWtk/9sWpIKavkJZ9XNzLwzUZm1kLxOpiAv7xVT+vURAZAtX8rQ==" saltValue="snf3C/4OAVK3HmRMVHVy7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0.79330060000000002</v>
      </c>
      <c r="D2" s="56">
        <v>0.51534999999999997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9.4852989999999998E-2</v>
      </c>
      <c r="D3" s="56">
        <v>0.1855917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9.3632240000000005E-2</v>
      </c>
      <c r="D4" s="56">
        <v>0.27594150000000001</v>
      </c>
      <c r="E4" s="56">
        <v>0.97464609146118208</v>
      </c>
      <c r="F4" s="56">
        <v>0.81968301534652699</v>
      </c>
      <c r="G4" s="56">
        <v>0</v>
      </c>
    </row>
    <row r="5" spans="1:7" x14ac:dyDescent="0.2">
      <c r="B5" s="98" t="s">
        <v>132</v>
      </c>
      <c r="C5" s="55">
        <v>1.8214169999999998E-2</v>
      </c>
      <c r="D5" s="55">
        <v>2.31168000000001E-2</v>
      </c>
      <c r="E5" s="55">
        <v>2.5353908538817929E-2</v>
      </c>
      <c r="F5" s="55">
        <v>0.18031698465347301</v>
      </c>
      <c r="G5" s="55">
        <v>1</v>
      </c>
    </row>
  </sheetData>
  <sheetProtection algorithmName="SHA-512" hashValue="pcfGY6tVUCEF+8TKNHI2P840x7FOlBEuEVTAOCdJKKZ3hV7VTjpftEPwcteH01uqdHYV30p9W1snUz21ltQ9UQ==" saltValue="Qgoz4SsL4RLQx2dP0NSqt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UdocG4x6aGtc2XwBeoSUnyaV8rTHj3ZAsHTrCwhRY/vZKDcKTBk4XT8Ih76RYC9pok7prICBgZziJ31OA0qVcg==" saltValue="ldyBSSNubQzsfgDA4yn6F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FAUqKuyYTHXIOLUYv9/l1VTe6K1Vrp+3pRAD4Qc+OZmXlXDJPLNrByCvOEMwCg00cr7P+zZVZY/P0T81GRmH/w==" saltValue="kRxM7J/L0kEUr8Pf5mVHS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k+S4RPUTNy1TbI/sYJWkTf4utCnEKTsO0gT0+UXBFdBfT2VsUvyR9ndl2rB1UZGhEDhAfwaJewtJtJwyZHm7vw==" saltValue="3C2tf/Wqp5Sl1LJMDsYXn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Vn8dnLdTClvYGyiZDNfMziwvk0TcVL44QpoErLm1zaEbM1VgDR7e3CM9fbAjMzOJfMNzo3mCWl4UBYrs8NsfGw==" saltValue="5/d8/V6E9KgrxPgwYhZAS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2022-02-02T06:46:20Z</dcterms:modified>
</cp:coreProperties>
</file>