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0C04EB45-D956-44F1-9832-60655C7F99E0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A19" i="2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2" i="2" s="1"/>
  <c r="C33" i="1"/>
  <c r="C20" i="1"/>
  <c r="A29" i="2" l="1"/>
  <c r="I38" i="2"/>
  <c r="A30" i="2"/>
  <c r="A34" i="2"/>
  <c r="I4" i="2"/>
  <c r="I8" i="2"/>
  <c r="A13" i="2"/>
  <c r="A23" i="2"/>
  <c r="A18" i="2"/>
  <c r="I39" i="2"/>
  <c r="A17" i="2"/>
  <c r="A27" i="2"/>
  <c r="A38" i="2"/>
  <c r="I3" i="2"/>
  <c r="I7" i="2"/>
  <c r="I11" i="2"/>
  <c r="A21" i="2"/>
  <c r="A31" i="2"/>
  <c r="A22" i="2"/>
  <c r="A33" i="2"/>
  <c r="A39" i="2"/>
  <c r="A14" i="2"/>
  <c r="A25" i="2"/>
  <c r="A35" i="2"/>
  <c r="I5" i="2"/>
  <c r="I9" i="2"/>
  <c r="A15" i="2"/>
  <c r="A26" i="2"/>
  <c r="A37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<sst xmlns="http://schemas.openxmlformats.org/spreadsheetml/2006/main" count="2092" uniqueCount="337">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</sst>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819521.875</v>
      </c>
    </row>
    <row r="8" spans="1:3" ht="15" customHeight="1" x14ac:dyDescent="0.2">
      <c r="B8" s="7" t="s">
        <v>19</v>
      </c>
      <c r="C8" s="46">
        <v>0.40899999999999997</v>
      </c>
    </row>
    <row r="9" spans="1:3" ht="15" customHeight="1" x14ac:dyDescent="0.2">
      <c r="B9" s="7" t="s">
        <v>20</v>
      </c>
      <c r="C9" s="47">
        <v>1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0.79</v>
      </c>
    </row>
    <row r="12" spans="1:3" ht="15" customHeight="1" x14ac:dyDescent="0.2">
      <c r="B12" s="7" t="s">
        <v>23</v>
      </c>
      <c r="C12" s="46">
        <v>0.28299999999999997</v>
      </c>
    </row>
    <row r="13" spans="1:3" ht="15" customHeight="1" x14ac:dyDescent="0.2">
      <c r="B13" s="7" t="s">
        <v>24</v>
      </c>
      <c r="C13" s="46">
        <v>0.61499999999999999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0.1235</v>
      </c>
    </row>
    <row r="24" spans="1:3" ht="15" customHeight="1" x14ac:dyDescent="0.2">
      <c r="B24" s="12" t="s">
        <v>33</v>
      </c>
      <c r="C24" s="47">
        <v>0.49630000000000002</v>
      </c>
    </row>
    <row r="25" spans="1:3" ht="15" customHeight="1" x14ac:dyDescent="0.2">
      <c r="B25" s="12" t="s">
        <v>34</v>
      </c>
      <c r="C25" s="47">
        <v>0.30649999999999999</v>
      </c>
    </row>
    <row r="26" spans="1:3" ht="15" customHeight="1" x14ac:dyDescent="0.2">
      <c r="B26" s="12" t="s">
        <v>35</v>
      </c>
      <c r="C26" s="47">
        <v>7.3700000000000002E-2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0.19700000000000001</v>
      </c>
    </row>
    <row r="30" spans="1:3" ht="14.25" customHeight="1" x14ac:dyDescent="0.2">
      <c r="B30" s="22" t="s">
        <v>38</v>
      </c>
      <c r="C30" s="49">
        <v>5.4000000000000013E-2</v>
      </c>
    </row>
    <row r="31" spans="1:3" ht="14.25" customHeight="1" x14ac:dyDescent="0.2">
      <c r="B31" s="22" t="s">
        <v>39</v>
      </c>
      <c r="C31" s="49">
        <v>0.128</v>
      </c>
    </row>
    <row r="32" spans="1:3" ht="14.25" customHeight="1" x14ac:dyDescent="0.2">
      <c r="B32" s="22" t="s">
        <v>40</v>
      </c>
      <c r="C32" s="49">
        <v>0.621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19.3143163861217</v>
      </c>
    </row>
    <row r="38" spans="1:5" ht="15" customHeight="1" x14ac:dyDescent="0.2">
      <c r="B38" s="28" t="s">
        <v>45</v>
      </c>
      <c r="C38" s="117">
        <v>34.850634340712297</v>
      </c>
      <c r="D38" s="9"/>
      <c r="E38" s="10"/>
    </row>
    <row r="39" spans="1:5" ht="15" customHeight="1" x14ac:dyDescent="0.2">
      <c r="B39" s="28" t="s">
        <v>46</v>
      </c>
      <c r="C39" s="117">
        <v>47.805066681323197</v>
      </c>
      <c r="D39" s="9"/>
      <c r="E39" s="9"/>
    </row>
    <row r="40" spans="1:5" ht="15" customHeight="1" x14ac:dyDescent="0.2">
      <c r="B40" s="28" t="s">
        <v>47</v>
      </c>
      <c r="C40" s="117">
        <v>378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15.0309592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2.6819699999999998E-2</v>
      </c>
      <c r="D45" s="9"/>
    </row>
    <row r="46" spans="1:5" ht="15.75" customHeight="1" x14ac:dyDescent="0.2">
      <c r="B46" s="28" t="s">
        <v>52</v>
      </c>
      <c r="C46" s="47">
        <v>0.1403219</v>
      </c>
      <c r="D46" s="9"/>
    </row>
    <row r="47" spans="1:5" ht="15.75" customHeight="1" x14ac:dyDescent="0.2">
      <c r="B47" s="28" t="s">
        <v>53</v>
      </c>
      <c r="C47" s="47">
        <v>0.2195056</v>
      </c>
      <c r="D47" s="9"/>
      <c r="E47" s="10"/>
    </row>
    <row r="48" spans="1:5" ht="15" customHeight="1" x14ac:dyDescent="0.2">
      <c r="B48" s="28" t="s">
        <v>54</v>
      </c>
      <c r="C48" s="48">
        <v>0.61335279999999992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0.44548255949053062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11.6111629999999</v>
      </c>
    </row>
    <row r="63" spans="1:4" ht="15.75" customHeight="1" x14ac:dyDescent="0.2">
      <c r="A63" s="39"/>
    </row>
  </sheetData>
  <sheetProtection algorithmName="SHA-512" hashValue="vR9EmVCwWawZN41muKLNKLtJviNoUlMR4CdNArBz9b5k9n4LeEexz8Qv6sYVZcGn0QlbwQLbyywkQ8jk9VH/UQ==" saltValue="ByeeNMmgNwyUpGF2HObn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0.189643583125544</v>
      </c>
      <c r="C2" s="115">
        <v>0.95</v>
      </c>
      <c r="D2" s="116">
        <v>41.344716382817467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44.780896952439193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152.8244720010043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0.4123577087743282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14.30595882155956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14.30595882155956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14.30595882155956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14.30595882155956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14.30595882155956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14.30595882155956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0.60342059999999997</v>
      </c>
      <c r="C16" s="115">
        <v>0.95</v>
      </c>
      <c r="D16" s="116">
        <v>0.36222875550586459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0.38756666666666711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0.13747470000000001</v>
      </c>
      <c r="C18" s="115">
        <v>0.95</v>
      </c>
      <c r="D18" s="116">
        <v>3.6018813960183751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0.13747470000000001</v>
      </c>
      <c r="C19" s="115">
        <v>0.95</v>
      </c>
      <c r="D19" s="116">
        <v>3.6018813960183751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0.91485680000000003</v>
      </c>
      <c r="C21" s="115">
        <v>0.95</v>
      </c>
      <c r="D21" s="116">
        <v>3.2891827126957862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24.449881392318659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4.7315906611949723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0.68460573206167996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0.42889803647995001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20.620038143864829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0.16031411290168801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0.247</v>
      </c>
      <c r="C29" s="115">
        <v>0.95</v>
      </c>
      <c r="D29" s="116">
        <v>75.567719353052837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1.9462430741336609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0.73117819572095843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0.62813979387283292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0.66109909999999994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0.51899391798078198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0.47963672461366103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5.9989541244164926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0.201728789244707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YnEgrm7ZHjO93osdS47uVIox+5ltWn9j09HedNn8AvOracoNmrN3m1w/uEUdcOmxX2TpYZipNvl3SB9DOMkvw==" saltValue="2Zmp4/S3fmpnNt9Q02Rf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XhGZUGbwymkRId60XgHQc4UY/lihq4SDBbrnAMwOkmgwS8yHO7Nen3SX8h5jxsHfIvghGGqO6WzjvQFRQMUDMg==" saltValue="3h31ky2JIRGejvJDD9CG3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0epsfE4eXZxNAJBgdnxTYIQ2yH94Wv42F3uNA0BjQa8pizoIhWXA2rJ2illxe7Gut82fx1yVbWMEPgKIMHox8g==" saltValue="nr/5lh6qRm7HlAFbDMPx2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0.14957728534936901</v>
      </c>
      <c r="C3" s="18">
        <f>frac_mam_1_5months * 2.6</f>
        <v>0.14957728534936901</v>
      </c>
      <c r="D3" s="18">
        <f>frac_mam_6_11months * 2.6</f>
        <v>0.27652905434370062</v>
      </c>
      <c r="E3" s="18">
        <f>frac_mam_12_23months * 2.6</f>
        <v>0.18621435016393667</v>
      </c>
      <c r="F3" s="18">
        <f>frac_mam_24_59months * 2.6</f>
        <v>0.10416490733623494</v>
      </c>
    </row>
    <row r="4" spans="1:6" ht="15.75" customHeight="1" x14ac:dyDescent="0.2">
      <c r="A4" s="4" t="s">
        <v>208</v>
      </c>
      <c r="B4" s="18">
        <f>frac_sam_1month * 2.6</f>
        <v>0.13057645931839937</v>
      </c>
      <c r="C4" s="18">
        <f>frac_sam_1_5months * 2.6</f>
        <v>0.13057645931839937</v>
      </c>
      <c r="D4" s="18">
        <f>frac_sam_6_11months * 2.6</f>
        <v>8.6348203569650617E-2</v>
      </c>
      <c r="E4" s="18">
        <f>frac_sam_12_23months * 2.6</f>
        <v>7.4713965505361524E-2</v>
      </c>
      <c r="F4" s="18">
        <f>frac_sam_24_59months * 2.6</f>
        <v>5.4445395246148137E-2</v>
      </c>
    </row>
  </sheetData>
  <sheetProtection algorithmName="SHA-512" hashValue="53j+V4Oe0/2VTMR/caL3bLw197XzSYZPIgQzZUxa/pqhuIH9A0xgFJho0K4Mo02qsi/37UFHutWLoLS0WBDyxw==" saltValue="wJk0qrtV6CoeqW3AXCQs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0.40899999999999997</v>
      </c>
      <c r="E2" s="65">
        <f>food_insecure</f>
        <v>0.40899999999999997</v>
      </c>
      <c r="F2" s="65">
        <f>food_insecure</f>
        <v>0.40899999999999997</v>
      </c>
      <c r="G2" s="65">
        <f>food_insecure</f>
        <v>0.40899999999999997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0.40899999999999997</v>
      </c>
      <c r="F5" s="65">
        <f>food_insecure</f>
        <v>0.40899999999999997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0.40899999999999997</v>
      </c>
      <c r="F8" s="65">
        <f>food_insecure</f>
        <v>0.40899999999999997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0.40899999999999997</v>
      </c>
      <c r="F9" s="65">
        <f>food_insecure</f>
        <v>0.40899999999999997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0.28299999999999997</v>
      </c>
      <c r="E10" s="65">
        <f>IF(ISBLANK(comm_deliv), frac_children_health_facility,1)</f>
        <v>0.28299999999999997</v>
      </c>
      <c r="F10" s="65">
        <f>IF(ISBLANK(comm_deliv), frac_children_health_facility,1)</f>
        <v>0.28299999999999997</v>
      </c>
      <c r="G10" s="65">
        <f>IF(ISBLANK(comm_deliv), frac_children_health_facility,1)</f>
        <v>0.28299999999999997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0.40899999999999997</v>
      </c>
      <c r="I15" s="65">
        <f>food_insecure</f>
        <v>0.40899999999999997</v>
      </c>
      <c r="J15" s="65">
        <f>food_insecure</f>
        <v>0.40899999999999997</v>
      </c>
      <c r="K15" s="65">
        <f>food_insecure</f>
        <v>0.40899999999999997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0.79</v>
      </c>
      <c r="I18" s="65">
        <f>frac_PW_health_facility</f>
        <v>0.79</v>
      </c>
      <c r="J18" s="65">
        <f>frac_PW_health_facility</f>
        <v>0.79</v>
      </c>
      <c r="K18" s="65">
        <f>frac_PW_health_facility</f>
        <v>0.79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0.61499999999999999</v>
      </c>
      <c r="M24" s="65">
        <f>famplan_unmet_need</f>
        <v>0.61499999999999999</v>
      </c>
      <c r="N24" s="65">
        <f>famplan_unmet_need</f>
        <v>0.61499999999999999</v>
      </c>
      <c r="O24" s="65">
        <f>famplan_unmet_need</f>
        <v>0.61499999999999999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0.38813073423238797</v>
      </c>
      <c r="M25" s="65">
        <f>(1-food_insecure)*(0.49)+food_insecure*(0.7)</f>
        <v>0.5758899999999999</v>
      </c>
      <c r="N25" s="65">
        <f>(1-food_insecure)*(0.49)+food_insecure*(0.7)</f>
        <v>0.5758899999999999</v>
      </c>
      <c r="O25" s="65">
        <f>(1-food_insecure)*(0.49)+food_insecure*(0.7)</f>
        <v>0.5758899999999999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0.16634174324245199</v>
      </c>
      <c r="M26" s="65">
        <f>(1-food_insecure)*(0.21)+food_insecure*(0.3)</f>
        <v>0.24680999999999997</v>
      </c>
      <c r="N26" s="65">
        <f>(1-food_insecure)*(0.21)+food_insecure*(0.3)</f>
        <v>0.24680999999999997</v>
      </c>
      <c r="O26" s="65">
        <f>(1-food_insecure)*(0.21)+food_insecure*(0.3)</f>
        <v>0.24680999999999997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0.11949431172516001</v>
      </c>
      <c r="M27" s="65">
        <f>(1-food_insecure)*(0.3)</f>
        <v>0.17729999999999999</v>
      </c>
      <c r="N27" s="65">
        <f>(1-food_insecure)*(0.3)</f>
        <v>0.17729999999999999</v>
      </c>
      <c r="O27" s="65">
        <f>(1-food_insecure)*(0.3)</f>
        <v>0.17729999999999999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ftWxIembd2tHdCe6KaXRu1EqJDRl5NBuGbAfTHtO9IN7ItIpdT6dCQPbfrQIF7QiP4cbix0RVAkIzfmCDFOTAQ==" saltValue="+aNr4dho21OnaOoM4y5b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IyZeAW6zdkZLfxqIZc+gKqk9/5vzWy1qhWPxq/f2diIdbl6KtrtjjJ86VS12Gsk1Pz6Ks51ebAZQDk8CoqEybA==" saltValue="HpqZozT8XZwzT0wnGCNke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sEYcib24FiK2nllnqfN00WlXxWyHlx5evA9wX4Qjch2JEeuorEnBy9RsC5J2pUHFd7Nmi+qolJYIaKAZWzO2UQ==" saltValue="AkLOBkrrqjqam506RvcS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0jsl4Y3X6mVW7V+CIuvjLsPyZkUHKDgW+k1b+nC1SFHhmBaAEf3ZqxUaoqtEa5aqz8SNpm1zoWDRgg9v4SC45Q==" saltValue="PhKxLQCHwxe8NNREuSd+o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61y70EsRa9T7QJbVAyDFKM4EAu8oh55q8zwgWIZ9FnEw6rTvthezr5jwtZoKWUkpGgjLO7leqhxypZjR5Qwppg==" saltValue="NlBN05t/3auzpE/i/bNOc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kbpXpx956utRlTD3P6RpZPto9mgr0bkOne085YLw3bEc5ZQYdZZdifOV5JnqXhX3GJ4WZmsrcYLKzZYSur9XZw==" saltValue="s9yuCD4BgkyU261ecsDrn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189459.15</v>
      </c>
      <c r="C2" s="53">
        <v>304000</v>
      </c>
      <c r="D2" s="53">
        <v>456000</v>
      </c>
      <c r="E2" s="53">
        <v>349000</v>
      </c>
      <c r="F2" s="53">
        <v>275000</v>
      </c>
      <c r="G2" s="14">
        <f t="shared" ref="G2:G11" si="0">C2+D2+E2+F2</f>
        <v>1384000</v>
      </c>
      <c r="H2" s="14">
        <f t="shared" ref="H2:H11" si="1">(B2 + stillbirth*B2/(1000-stillbirth))/(1-abortion)</f>
        <v>201625.11574378604</v>
      </c>
      <c r="I2" s="14">
        <f t="shared" ref="I2:I11" si="2">G2-H2</f>
        <v>1182374.8842562139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192936.128</v>
      </c>
      <c r="C3" s="53">
        <v>315000</v>
      </c>
      <c r="D3" s="53">
        <v>472000</v>
      </c>
      <c r="E3" s="53">
        <v>353000</v>
      </c>
      <c r="F3" s="53">
        <v>283000</v>
      </c>
      <c r="G3" s="14">
        <f t="shared" si="0"/>
        <v>1423000</v>
      </c>
      <c r="H3" s="14">
        <f t="shared" si="1"/>
        <v>205325.36506765665</v>
      </c>
      <c r="I3" s="14">
        <f t="shared" si="2"/>
        <v>1217674.6349323434</v>
      </c>
    </row>
    <row r="4" spans="1:9" ht="15.75" customHeight="1" x14ac:dyDescent="0.2">
      <c r="A4" s="7">
        <f t="shared" si="3"/>
        <v>2023</v>
      </c>
      <c r="B4" s="52">
        <v>196471.24200000009</v>
      </c>
      <c r="C4" s="53">
        <v>327000</v>
      </c>
      <c r="D4" s="53">
        <v>489000</v>
      </c>
      <c r="E4" s="53">
        <v>358000</v>
      </c>
      <c r="F4" s="53">
        <v>290000</v>
      </c>
      <c r="G4" s="14">
        <f t="shared" si="0"/>
        <v>1464000</v>
      </c>
      <c r="H4" s="14">
        <f t="shared" si="1"/>
        <v>209087.48354764294</v>
      </c>
      <c r="I4" s="14">
        <f t="shared" si="2"/>
        <v>1254912.5164523572</v>
      </c>
    </row>
    <row r="5" spans="1:9" ht="15.75" customHeight="1" x14ac:dyDescent="0.2">
      <c r="A5" s="7">
        <f t="shared" si="3"/>
        <v>2024</v>
      </c>
      <c r="B5" s="52">
        <v>199998.144</v>
      </c>
      <c r="C5" s="53">
        <v>339000</v>
      </c>
      <c r="D5" s="53">
        <v>508000</v>
      </c>
      <c r="E5" s="53">
        <v>364000</v>
      </c>
      <c r="F5" s="53">
        <v>297000</v>
      </c>
      <c r="G5" s="14">
        <f t="shared" si="0"/>
        <v>1508000</v>
      </c>
      <c r="H5" s="14">
        <f t="shared" si="1"/>
        <v>212840.86270070559</v>
      </c>
      <c r="I5" s="14">
        <f t="shared" si="2"/>
        <v>1295159.1372992944</v>
      </c>
    </row>
    <row r="6" spans="1:9" ht="15.75" customHeight="1" x14ac:dyDescent="0.2">
      <c r="A6" s="7">
        <f t="shared" si="3"/>
        <v>2025</v>
      </c>
      <c r="B6" s="52">
        <v>203610.065</v>
      </c>
      <c r="C6" s="53">
        <v>350000</v>
      </c>
      <c r="D6" s="53">
        <v>526000</v>
      </c>
      <c r="E6" s="53">
        <v>371000</v>
      </c>
      <c r="F6" s="53">
        <v>303000</v>
      </c>
      <c r="G6" s="14">
        <f t="shared" si="0"/>
        <v>1550000</v>
      </c>
      <c r="H6" s="14">
        <f t="shared" si="1"/>
        <v>216684.72027993793</v>
      </c>
      <c r="I6" s="14">
        <f t="shared" si="2"/>
        <v>1333315.2797200622</v>
      </c>
    </row>
    <row r="7" spans="1:9" ht="15.75" customHeight="1" x14ac:dyDescent="0.2">
      <c r="A7" s="7">
        <f t="shared" si="3"/>
        <v>2026</v>
      </c>
      <c r="B7" s="52">
        <v>207801.8</v>
      </c>
      <c r="C7" s="53">
        <v>360000</v>
      </c>
      <c r="D7" s="53">
        <v>547000</v>
      </c>
      <c r="E7" s="53">
        <v>379000</v>
      </c>
      <c r="F7" s="53">
        <v>309000</v>
      </c>
      <c r="G7" s="14">
        <f t="shared" si="0"/>
        <v>1595000</v>
      </c>
      <c r="H7" s="14">
        <f t="shared" si="1"/>
        <v>221145.62414518947</v>
      </c>
      <c r="I7" s="14">
        <f t="shared" si="2"/>
        <v>1373854.3758548105</v>
      </c>
    </row>
    <row r="8" spans="1:9" ht="15.75" customHeight="1" x14ac:dyDescent="0.2">
      <c r="A8" s="7">
        <f t="shared" si="3"/>
        <v>2027</v>
      </c>
      <c r="B8" s="52">
        <v>212067.99299999999</v>
      </c>
      <c r="C8" s="53">
        <v>370000</v>
      </c>
      <c r="D8" s="53">
        <v>568000</v>
      </c>
      <c r="E8" s="53">
        <v>389000</v>
      </c>
      <c r="F8" s="53">
        <v>314000</v>
      </c>
      <c r="G8" s="14">
        <f t="shared" si="0"/>
        <v>1641000</v>
      </c>
      <c r="H8" s="14">
        <f t="shared" si="1"/>
        <v>225685.76727055624</v>
      </c>
      <c r="I8" s="14">
        <f t="shared" si="2"/>
        <v>1415314.2327294438</v>
      </c>
    </row>
    <row r="9" spans="1:9" ht="15.75" customHeight="1" x14ac:dyDescent="0.2">
      <c r="A9" s="7">
        <f t="shared" si="3"/>
        <v>2028</v>
      </c>
      <c r="B9" s="52">
        <v>216406.80799999999</v>
      </c>
      <c r="C9" s="53">
        <v>379000</v>
      </c>
      <c r="D9" s="53">
        <v>590000</v>
      </c>
      <c r="E9" s="53">
        <v>400000</v>
      </c>
      <c r="F9" s="53">
        <v>319000</v>
      </c>
      <c r="G9" s="14">
        <f t="shared" si="0"/>
        <v>1688000</v>
      </c>
      <c r="H9" s="14">
        <f t="shared" si="1"/>
        <v>230303.19575878643</v>
      </c>
      <c r="I9" s="14">
        <f t="shared" si="2"/>
        <v>1457696.8042412135</v>
      </c>
    </row>
    <row r="10" spans="1:9" ht="15.75" customHeight="1" x14ac:dyDescent="0.2">
      <c r="A10" s="7">
        <f t="shared" si="3"/>
        <v>2029</v>
      </c>
      <c r="B10" s="52">
        <v>220785.478</v>
      </c>
      <c r="C10" s="53">
        <v>387000</v>
      </c>
      <c r="D10" s="53">
        <v>611000</v>
      </c>
      <c r="E10" s="53">
        <v>413000</v>
      </c>
      <c r="F10" s="53">
        <v>324000</v>
      </c>
      <c r="G10" s="14">
        <f t="shared" si="0"/>
        <v>1735000</v>
      </c>
      <c r="H10" s="14">
        <f t="shared" si="1"/>
        <v>234963.03850353562</v>
      </c>
      <c r="I10" s="14">
        <f t="shared" si="2"/>
        <v>1500036.9614964644</v>
      </c>
    </row>
    <row r="11" spans="1:9" ht="15.75" customHeight="1" x14ac:dyDescent="0.2">
      <c r="A11" s="7">
        <f t="shared" si="3"/>
        <v>2030</v>
      </c>
      <c r="B11" s="52">
        <v>225264.182</v>
      </c>
      <c r="C11" s="53">
        <v>394000</v>
      </c>
      <c r="D11" s="53">
        <v>633000</v>
      </c>
      <c r="E11" s="53">
        <v>427000</v>
      </c>
      <c r="F11" s="53">
        <v>328000</v>
      </c>
      <c r="G11" s="14">
        <f t="shared" si="0"/>
        <v>1782000</v>
      </c>
      <c r="H11" s="14">
        <f t="shared" si="1"/>
        <v>239729.33885050833</v>
      </c>
      <c r="I11" s="14">
        <f t="shared" si="2"/>
        <v>1542270.6611494916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YJROdYhXNXprzNK/Nmyg+bBgvC7Sy4pPwn+hZBpAlMo3xEMYX7a1QK5C0UJITajztVgG4ivnTDb+8in0MR5cA==" saltValue="tLigz15DbeP0LdHPLIBK4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/c05x5gqyp11/5MpF7BfDoSLJ9nJ7kGBCcZeTaTKXI/xFQt4VSppPhiDyKwiPoUrA+WvIKqYI30e8Vn6Q6l9Kg==" saltValue="YLLI1liDsoi5vjEmUf6YF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dT6WPiyXfsusvrWFPwgppeZOagsE5TKGaATdJ5y9RaOsMnrbjD7mtcMGWFW2DTWb9V3S4GYT3uj1Z6vrQr1DCQ==" saltValue="0dOjUKerhYbTn4GtsVls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+AsRcxiVXsYI5O6t4BsIA/meo6KqflGHysnF7y2L1U4le1zDuuh1ZlAMQoadpHtl4Z2nxw7RYoADqkSUQ0pWA==" saltValue="CK1V93eu9Pt/uZkD2rnt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18Nr9V8win15d0+vAqIBY1EN59y3Fgn9w9NbdEOPGXcMf8z1iZvhhXwNmdJujWoZ/MsbdtGyz7tw0AdJfgmyUw==" saltValue="ANmR0f2G4x5BwKzmUxio5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P96JTW4IlzeVLCT1bKs9Ljcp/yyMpWNjbvi4mDiQC7/AImHQSnBFxhu53OM5n+jQEDSwiC0HWnEtsNifctFa6A==" saltValue="nX7jspn71vJi59SaY4xM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GpCQ/TgCUzDJq1nNreSQlQ+eJhtK+UyxJAfdUdX9NhyFl78GfCmsx/+hjuz5plv++l1ze45+d39E2XmVcuMLmQ==" saltValue="ncCQbwr8Fat1B5RCAkp5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BNCWZ4UsVihGiaFlQ81mk0JF3e43T/7iW3aZZkV+XiCJZrHHLoOeBOghTSyoBlYWE5AemQYKxfnxWUu1P9KLbw==" saltValue="1zSMajTEm58GFeqQLkYx/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KuJ2NUyL73wXCNwO/6q9Zb2EFd4N7Ip6SWwwpvXMagfg9NJRtvzNj1qhYysZnk5N74QGqNl2GUJEgCxrAH+kw==" saltValue="4fhWGASNJ2LHl/ZW1N0T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6uthzUQm1Lv9N/sONFGQVIM1D9XKmT6YNeDu19eowomX16oNtM21IRan8hQX8tnZytYXhlgjZ6fFqefIvP+DKg==" saltValue="oZItFUtYLQnomkRGghFAV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3.800673840704291E-3</v>
      </c>
    </row>
    <row r="4" spans="1:8" ht="15.75" customHeight="1" x14ac:dyDescent="0.2">
      <c r="B4" s="16" t="s">
        <v>79</v>
      </c>
      <c r="C4" s="54">
        <v>0.14349099482569891</v>
      </c>
    </row>
    <row r="5" spans="1:8" ht="15.75" customHeight="1" x14ac:dyDescent="0.2">
      <c r="B5" s="16" t="s">
        <v>80</v>
      </c>
      <c r="C5" s="54">
        <v>6.3696116829129554E-2</v>
      </c>
    </row>
    <row r="6" spans="1:8" ht="15.75" customHeight="1" x14ac:dyDescent="0.2">
      <c r="B6" s="16" t="s">
        <v>81</v>
      </c>
      <c r="C6" s="54">
        <v>0.25842709616429771</v>
      </c>
    </row>
    <row r="7" spans="1:8" ht="15.75" customHeight="1" x14ac:dyDescent="0.2">
      <c r="B7" s="16" t="s">
        <v>82</v>
      </c>
      <c r="C7" s="54">
        <v>0.33921483857052681</v>
      </c>
    </row>
    <row r="8" spans="1:8" ht="15.75" customHeight="1" x14ac:dyDescent="0.2">
      <c r="B8" s="16" t="s">
        <v>83</v>
      </c>
      <c r="C8" s="54">
        <v>4.8072280477764653E-3</v>
      </c>
    </row>
    <row r="9" spans="1:8" ht="15.75" customHeight="1" x14ac:dyDescent="0.2">
      <c r="B9" s="16" t="s">
        <v>84</v>
      </c>
      <c r="C9" s="54">
        <v>0.1189611598406948</v>
      </c>
    </row>
    <row r="10" spans="1:8" ht="15.75" customHeight="1" x14ac:dyDescent="0.2">
      <c r="B10" s="16" t="s">
        <v>85</v>
      </c>
      <c r="C10" s="54">
        <v>6.7601891881171647E-2</v>
      </c>
    </row>
    <row r="11" spans="1:8" ht="15.75" customHeight="1" x14ac:dyDescent="0.2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8.4322260803603791E-2</v>
      </c>
      <c r="D14" s="54">
        <v>8.4322260803603791E-2</v>
      </c>
      <c r="E14" s="54">
        <v>8.4322260803603791E-2</v>
      </c>
      <c r="F14" s="54">
        <v>8.4322260803603791E-2</v>
      </c>
    </row>
    <row r="15" spans="1:8" ht="15.75" customHeight="1" x14ac:dyDescent="0.2">
      <c r="B15" s="16" t="s">
        <v>88</v>
      </c>
      <c r="C15" s="54">
        <v>0.14041196526485339</v>
      </c>
      <c r="D15" s="54">
        <v>0.14041196526485339</v>
      </c>
      <c r="E15" s="54">
        <v>0.14041196526485339</v>
      </c>
      <c r="F15" s="54">
        <v>0.14041196526485339</v>
      </c>
    </row>
    <row r="16" spans="1:8" ht="15.75" customHeight="1" x14ac:dyDescent="0.2">
      <c r="B16" s="16" t="s">
        <v>89</v>
      </c>
      <c r="C16" s="54">
        <v>1.319847358296228E-2</v>
      </c>
      <c r="D16" s="54">
        <v>1.319847358296228E-2</v>
      </c>
      <c r="E16" s="54">
        <v>1.319847358296228E-2</v>
      </c>
      <c r="F16" s="54">
        <v>1.319847358296228E-2</v>
      </c>
    </row>
    <row r="17" spans="1:8" ht="15.75" customHeight="1" x14ac:dyDescent="0.2">
      <c r="B17" s="16" t="s">
        <v>90</v>
      </c>
      <c r="C17" s="54">
        <v>9.4590419025539732E-2</v>
      </c>
      <c r="D17" s="54">
        <v>9.4590419025539732E-2</v>
      </c>
      <c r="E17" s="54">
        <v>9.4590419025539732E-2</v>
      </c>
      <c r="F17" s="54">
        <v>9.4590419025539732E-2</v>
      </c>
    </row>
    <row r="18" spans="1:8" ht="15.75" customHeight="1" x14ac:dyDescent="0.2">
      <c r="B18" s="16" t="s">
        <v>91</v>
      </c>
      <c r="C18" s="54">
        <v>0.1012190249261868</v>
      </c>
      <c r="D18" s="54">
        <v>0.1012190249261868</v>
      </c>
      <c r="E18" s="54">
        <v>0.1012190249261868</v>
      </c>
      <c r="F18" s="54">
        <v>0.1012190249261868</v>
      </c>
    </row>
    <row r="19" spans="1:8" ht="15.75" customHeight="1" x14ac:dyDescent="0.2">
      <c r="B19" s="16" t="s">
        <v>92</v>
      </c>
      <c r="C19" s="54">
        <v>2.1793279444211552E-2</v>
      </c>
      <c r="D19" s="54">
        <v>2.1793279444211552E-2</v>
      </c>
      <c r="E19" s="54">
        <v>2.1793279444211552E-2</v>
      </c>
      <c r="F19" s="54">
        <v>2.1793279444211552E-2</v>
      </c>
    </row>
    <row r="20" spans="1:8" ht="15.75" customHeight="1" x14ac:dyDescent="0.2">
      <c r="B20" s="16" t="s">
        <v>93</v>
      </c>
      <c r="C20" s="54">
        <v>0.23943322256533159</v>
      </c>
      <c r="D20" s="54">
        <v>0.23943322256533159</v>
      </c>
      <c r="E20" s="54">
        <v>0.23943322256533159</v>
      </c>
      <c r="F20" s="54">
        <v>0.23943322256533159</v>
      </c>
    </row>
    <row r="21" spans="1:8" ht="15.75" customHeight="1" x14ac:dyDescent="0.2">
      <c r="B21" s="16" t="s">
        <v>94</v>
      </c>
      <c r="C21" s="54">
        <v>7.1914110405076614E-2</v>
      </c>
      <c r="D21" s="54">
        <v>7.1914110405076614E-2</v>
      </c>
      <c r="E21" s="54">
        <v>7.1914110405076614E-2</v>
      </c>
      <c r="F21" s="54">
        <v>7.1914110405076614E-2</v>
      </c>
    </row>
    <row r="22" spans="1:8" ht="15.75" customHeight="1" x14ac:dyDescent="0.2">
      <c r="B22" s="16" t="s">
        <v>95</v>
      </c>
      <c r="C22" s="54">
        <v>0.23311724398223441</v>
      </c>
      <c r="D22" s="54">
        <v>0.23311724398223441</v>
      </c>
      <c r="E22" s="54">
        <v>0.23311724398223441</v>
      </c>
      <c r="F22" s="54">
        <v>0.23311724398223441</v>
      </c>
    </row>
    <row r="23" spans="1:8" ht="15.75" customHeight="1" x14ac:dyDescent="0.2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8.72E-2</v>
      </c>
    </row>
    <row r="27" spans="1:8" ht="15.75" customHeight="1" x14ac:dyDescent="0.2">
      <c r="B27" s="16" t="s">
        <v>102</v>
      </c>
      <c r="C27" s="54">
        <v>8.3000000000000001E-3</v>
      </c>
    </row>
    <row r="28" spans="1:8" ht="15.75" customHeight="1" x14ac:dyDescent="0.2">
      <c r="B28" s="16" t="s">
        <v>103</v>
      </c>
      <c r="C28" s="54">
        <v>0.1547</v>
      </c>
    </row>
    <row r="29" spans="1:8" ht="15.75" customHeight="1" x14ac:dyDescent="0.2">
      <c r="B29" s="16" t="s">
        <v>104</v>
      </c>
      <c r="C29" s="54">
        <v>0.1658</v>
      </c>
    </row>
    <row r="30" spans="1:8" ht="15.75" customHeight="1" x14ac:dyDescent="0.2">
      <c r="B30" s="16" t="s">
        <v>2</v>
      </c>
      <c r="C30" s="54">
        <v>0.1045</v>
      </c>
    </row>
    <row r="31" spans="1:8" ht="15.75" customHeight="1" x14ac:dyDescent="0.2">
      <c r="B31" s="16" t="s">
        <v>105</v>
      </c>
      <c r="C31" s="54">
        <v>0.1104</v>
      </c>
    </row>
    <row r="32" spans="1:8" ht="15.75" customHeight="1" x14ac:dyDescent="0.2">
      <c r="B32" s="16" t="s">
        <v>106</v>
      </c>
      <c r="C32" s="54">
        <v>1.8499999999999999E-2</v>
      </c>
    </row>
    <row r="33" spans="2:3" ht="15.75" customHeight="1" x14ac:dyDescent="0.2">
      <c r="B33" s="16" t="s">
        <v>107</v>
      </c>
      <c r="C33" s="54">
        <v>8.2799999999999999E-2</v>
      </c>
    </row>
    <row r="34" spans="2:3" ht="15.75" customHeight="1" x14ac:dyDescent="0.2">
      <c r="B34" s="16" t="s">
        <v>108</v>
      </c>
      <c r="C34" s="54">
        <v>0.26779999999776483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8qDZSvfFRtTdwzQX6mWUcVxf+OEb1LCU1w5BX7uWyc2796E2B5sFsWCg/Xub9ZaJrFIKwv9YTm3FC9QXnah3qA==" saltValue="tPf9LvHANesUQII2xWoC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0.657110154628754</v>
      </c>
      <c r="D2" s="55">
        <v>0.657110154628754</v>
      </c>
      <c r="E2" s="55">
        <v>0.63255983591079701</v>
      </c>
      <c r="F2" s="55">
        <v>0.49447920918464711</v>
      </c>
      <c r="G2" s="55">
        <v>0.55665558576583896</v>
      </c>
    </row>
    <row r="3" spans="1:15" ht="15.75" customHeight="1" x14ac:dyDescent="0.2">
      <c r="B3" s="7" t="s">
        <v>113</v>
      </c>
      <c r="C3" s="55">
        <v>0.17351619899272899</v>
      </c>
      <c r="D3" s="55">
        <v>0.17351619899272899</v>
      </c>
      <c r="E3" s="55">
        <v>0.207602739334106</v>
      </c>
      <c r="F3" s="55">
        <v>0.25138211250305198</v>
      </c>
      <c r="G3" s="55">
        <v>0.22689010202884699</v>
      </c>
    </row>
    <row r="4" spans="1:15" ht="15.75" customHeight="1" x14ac:dyDescent="0.2">
      <c r="B4" s="7" t="s">
        <v>114</v>
      </c>
      <c r="C4" s="56">
        <v>8.6367242038250011E-2</v>
      </c>
      <c r="D4" s="56">
        <v>8.6367242038250011E-2</v>
      </c>
      <c r="E4" s="56">
        <v>9.8844923079013811E-2</v>
      </c>
      <c r="F4" s="56">
        <v>0.15995627641677901</v>
      </c>
      <c r="G4" s="56">
        <v>0.13361462950706501</v>
      </c>
    </row>
    <row r="5" spans="1:15" ht="15.75" customHeight="1" x14ac:dyDescent="0.2">
      <c r="B5" s="7" t="s">
        <v>115</v>
      </c>
      <c r="C5" s="56">
        <v>8.3006419241428389E-2</v>
      </c>
      <c r="D5" s="56">
        <v>8.3006419241428389E-2</v>
      </c>
      <c r="E5" s="56">
        <v>6.0992509126663201E-2</v>
      </c>
      <c r="F5" s="56">
        <v>9.4182386994361891E-2</v>
      </c>
      <c r="G5" s="56">
        <v>8.2839660346508012E-2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0.71495580673217807</v>
      </c>
      <c r="D8" s="55">
        <v>0.71495580673217807</v>
      </c>
      <c r="E8" s="55">
        <v>0.65794634819030806</v>
      </c>
      <c r="F8" s="55">
        <v>0.69387155771255493</v>
      </c>
      <c r="G8" s="55">
        <v>0.775987148284912</v>
      </c>
    </row>
    <row r="9" spans="1:15" ht="15.75" customHeight="1" x14ac:dyDescent="0.2">
      <c r="B9" s="7" t="s">
        <v>118</v>
      </c>
      <c r="C9" s="55">
        <v>0.17729277908801999</v>
      </c>
      <c r="D9" s="55">
        <v>0.17729277908801999</v>
      </c>
      <c r="E9" s="55">
        <v>0.202485501766205</v>
      </c>
      <c r="F9" s="55">
        <v>0.20577140152454401</v>
      </c>
      <c r="G9" s="55">
        <v>0.163008898496628</v>
      </c>
    </row>
    <row r="10" spans="1:15" ht="15.75" customHeight="1" x14ac:dyDescent="0.2">
      <c r="B10" s="7" t="s">
        <v>119</v>
      </c>
      <c r="C10" s="56">
        <v>5.7529725134372697E-2</v>
      </c>
      <c r="D10" s="56">
        <v>5.7529725134372697E-2</v>
      </c>
      <c r="E10" s="56">
        <v>0.106357328593731</v>
      </c>
      <c r="F10" s="56">
        <v>7.1620903909206404E-2</v>
      </c>
      <c r="G10" s="56">
        <v>4.0063425898551899E-2</v>
      </c>
    </row>
    <row r="11" spans="1:15" ht="15.75" customHeight="1" x14ac:dyDescent="0.2">
      <c r="B11" s="7" t="s">
        <v>120</v>
      </c>
      <c r="C11" s="56">
        <v>5.0221715122461298E-2</v>
      </c>
      <c r="D11" s="56">
        <v>5.0221715122461298E-2</v>
      </c>
      <c r="E11" s="56">
        <v>3.3210847526788698E-2</v>
      </c>
      <c r="F11" s="56">
        <v>2.87361405789852E-2</v>
      </c>
      <c r="G11" s="56">
        <v>2.0940536633133899E-2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0.79055180075000009</v>
      </c>
      <c r="D14" s="57">
        <v>0.79020438761099998</v>
      </c>
      <c r="E14" s="57">
        <v>0.79020438761099998</v>
      </c>
      <c r="F14" s="57">
        <v>0.561116893728</v>
      </c>
      <c r="G14" s="57">
        <v>0.561116893728</v>
      </c>
      <c r="H14" s="58">
        <v>0.64900000000000002</v>
      </c>
      <c r="I14" s="58">
        <v>0.59369741697416967</v>
      </c>
      <c r="J14" s="58">
        <v>0.55275276752767522</v>
      </c>
      <c r="K14" s="58">
        <v>0.59261992619926185</v>
      </c>
      <c r="L14" s="58">
        <v>0.46722933824099999</v>
      </c>
      <c r="M14" s="58">
        <v>0.36502542464049997</v>
      </c>
      <c r="N14" s="58">
        <v>0.38624219795550002</v>
      </c>
      <c r="O14" s="58">
        <v>0.42462426770400002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0.35217703960795804</v>
      </c>
      <c r="D15" s="55">
        <f t="shared" si="0"/>
        <v>0.35202227311359563</v>
      </c>
      <c r="E15" s="55">
        <f t="shared" si="0"/>
        <v>0.35202227311359563</v>
      </c>
      <c r="F15" s="55">
        <f t="shared" si="0"/>
        <v>0.24996778999132552</v>
      </c>
      <c r="G15" s="55">
        <f t="shared" si="0"/>
        <v>0.24996778999132552</v>
      </c>
      <c r="H15" s="55">
        <f t="shared" si="0"/>
        <v>0.28911818110935439</v>
      </c>
      <c r="I15" s="55">
        <f t="shared" si="0"/>
        <v>0.26448184487656989</v>
      </c>
      <c r="J15" s="55">
        <f t="shared" si="0"/>
        <v>0.24624171764370301</v>
      </c>
      <c r="K15" s="55">
        <f t="shared" si="0"/>
        <v>0.26400184152833656</v>
      </c>
      <c r="L15" s="55">
        <f t="shared" si="0"/>
        <v>0.20814252146866752</v>
      </c>
      <c r="M15" s="55">
        <f t="shared" si="0"/>
        <v>0.16261246044796773</v>
      </c>
      <c r="N15" s="55">
        <f t="shared" si="0"/>
        <v>0.17206416292846435</v>
      </c>
      <c r="O15" s="55">
        <f t="shared" si="0"/>
        <v>0.18916270559857018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lo+rgctNqB83qze0NyFj+lmqqfzsj/q9QU48oyoZTe1UkoYASKFLrDiK9IFD8NMNernre9Hr0BP5smXqLP+6XQ==" saltValue="kdalXKnXCjmIhNTLv9Q0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0.55745989084243808</v>
      </c>
      <c r="D2" s="56">
        <v>0.31738060000000001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0.28768739104270902</v>
      </c>
      <c r="D3" s="56">
        <v>0.29307539999999999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0.151654973626137</v>
      </c>
      <c r="D4" s="56">
        <v>0.36726730000000002</v>
      </c>
      <c r="E4" s="56">
        <v>0.90440189838409391</v>
      </c>
      <c r="F4" s="56">
        <v>0.323288083076477</v>
      </c>
      <c r="G4" s="56">
        <v>0</v>
      </c>
    </row>
    <row r="5" spans="1:7" x14ac:dyDescent="0.2">
      <c r="B5" s="98" t="s">
        <v>132</v>
      </c>
      <c r="C5" s="55">
        <v>3.1977444887158401E-3</v>
      </c>
      <c r="D5" s="55">
        <v>2.2276699999999899E-2</v>
      </c>
      <c r="E5" s="55">
        <v>9.5598101615906039E-2</v>
      </c>
      <c r="F5" s="55">
        <v>0.67671191692352295</v>
      </c>
      <c r="G5" s="55">
        <v>1</v>
      </c>
    </row>
  </sheetData>
  <sheetProtection algorithmName="SHA-512" hashValue="5h901PjPcXYOv5w61fWFe7l/lV2RGhxQGk2ejx5TeW68PgKha1rCNebzQxZrHCJVvrbHCS8wEmfGnlC8XHWwWQ==" saltValue="eWdgzdFPlSr/YSivA1Bti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WdOsw1blr0zs/ZXxSWDhxPk7HcCv/5p3wGU9SoGkc6HxKPznAd85O47vJ84nAL++cr1DrMFcIx4TF3UDr7RoXA==" saltValue="CzrFEfTWPvfXHBJNH6ywx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lMIMhW67eWRX1ZIv6SQwZOS5EWeHR/AriJMkLBvit6qx4XwnkMESCw2ZlMTIAqh85AKTKRXxLBEO5sA5ZYHjMA==" saltValue="xkw/9b9wPuA+4PwABRb3m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DvS4K4jonOjpiZ9yH84219pkekQYX02U0VmZDu5Zg41iirIgkB+RqPnK60XMBfcoQu5QuhR9Dwyr05cC8ZTWGw==" saltValue="of7mGMZdowgAga8mu+Qu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i8o49EBjnFIPpzQ6jGOxO1yeEVx0d8i1LCp9fZIstgQRT5pbrMdMgpK+1IDyYXcmL5JgR8lKei6zxzBWkUzySQ==" saltValue="rQrzJJmBuWEgkHwzNfdF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2022-02-02T06:46:30Z</dcterms:modified>
</cp:coreProperties>
</file>