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5087874F-E7B2-43FE-85E9-FC19BBCB81AB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H11" i="2"/>
  <c r="G11" i="2"/>
  <c r="H10" i="2"/>
  <c r="I10" i="2" s="1"/>
  <c r="G10" i="2"/>
  <c r="H9" i="2"/>
  <c r="G9" i="2"/>
  <c r="H8" i="2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2" i="2" s="1"/>
  <c r="C33" i="1"/>
  <c r="C20" i="1"/>
  <c r="A15" i="2" l="1"/>
  <c r="A26" i="2"/>
  <c r="I5" i="2"/>
  <c r="I9" i="2"/>
  <c r="I38" i="2"/>
  <c r="I8" i="2"/>
  <c r="A14" i="2"/>
  <c r="A25" i="2"/>
  <c r="A38" i="2"/>
  <c r="A17" i="2"/>
  <c r="A27" i="2"/>
  <c r="A18" i="2"/>
  <c r="A30" i="2"/>
  <c r="A19" i="2"/>
  <c r="A31" i="2"/>
  <c r="A39" i="2"/>
  <c r="I3" i="2"/>
  <c r="I7" i="2"/>
  <c r="I11" i="2"/>
  <c r="A21" i="2"/>
  <c r="A33" i="2"/>
  <c r="I39" i="2"/>
  <c r="A22" i="2"/>
  <c r="A34" i="2"/>
  <c r="A13" i="2"/>
  <c r="A23" i="2"/>
  <c r="A35" i="2"/>
  <c r="A40" i="2"/>
  <c r="A12" i="2"/>
  <c r="A20" i="2"/>
  <c r="A28" i="2"/>
  <c r="A36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<sst xmlns="http://schemas.openxmlformats.org/spreadsheetml/2006/main" count="2092" uniqueCount="337">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</sst>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3711309.40625</v>
      </c>
    </row>
    <row r="8" spans="1:3" ht="15" customHeight="1" x14ac:dyDescent="0.2">
      <c r="B8" s="7" t="s">
        <v>19</v>
      </c>
      <c r="C8" s="46">
        <v>0.26900000000000002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0.81589927673339802</v>
      </c>
    </row>
    <row r="11" spans="1:3" ht="15" customHeight="1" x14ac:dyDescent="0.2">
      <c r="B11" s="7" t="s">
        <v>22</v>
      </c>
      <c r="C11" s="46">
        <v>0.89900000000000002</v>
      </c>
    </row>
    <row r="12" spans="1:3" ht="15" customHeight="1" x14ac:dyDescent="0.2">
      <c r="B12" s="7" t="s">
        <v>23</v>
      </c>
      <c r="C12" s="46">
        <v>0.64200000000000002</v>
      </c>
    </row>
    <row r="13" spans="1:3" ht="15" customHeight="1" x14ac:dyDescent="0.2">
      <c r="B13" s="7" t="s">
        <v>24</v>
      </c>
      <c r="C13" s="46">
        <v>0.13500000000000001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0.14069999999999999</v>
      </c>
    </row>
    <row r="24" spans="1:3" ht="15" customHeight="1" x14ac:dyDescent="0.2">
      <c r="B24" s="12" t="s">
        <v>33</v>
      </c>
      <c r="C24" s="47">
        <v>0.54339999999999999</v>
      </c>
    </row>
    <row r="25" spans="1:3" ht="15" customHeight="1" x14ac:dyDescent="0.2">
      <c r="B25" s="12" t="s">
        <v>34</v>
      </c>
      <c r="C25" s="47">
        <v>0.26979999999999998</v>
      </c>
    </row>
    <row r="26" spans="1:3" ht="15" customHeight="1" x14ac:dyDescent="0.2">
      <c r="B26" s="12" t="s">
        <v>35</v>
      </c>
      <c r="C26" s="47">
        <v>4.6100000000000002E-2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0.41</v>
      </c>
    </row>
    <row r="30" spans="1:3" ht="14.25" customHeight="1" x14ac:dyDescent="0.2">
      <c r="B30" s="22" t="s">
        <v>38</v>
      </c>
      <c r="C30" s="49">
        <v>4.2000000000000003E-2</v>
      </c>
    </row>
    <row r="31" spans="1:3" ht="14.25" customHeight="1" x14ac:dyDescent="0.2">
      <c r="B31" s="22" t="s">
        <v>39</v>
      </c>
      <c r="C31" s="49">
        <v>7.400000000000001E-2</v>
      </c>
    </row>
    <row r="32" spans="1:3" ht="14.25" customHeight="1" x14ac:dyDescent="0.2">
      <c r="B32" s="22" t="s">
        <v>40</v>
      </c>
      <c r="C32" s="49">
        <v>0.47400000001490111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7.4836283522504896</v>
      </c>
    </row>
    <row r="38" spans="1:5" ht="15" customHeight="1" x14ac:dyDescent="0.2">
      <c r="B38" s="28" t="s">
        <v>45</v>
      </c>
      <c r="C38" s="117">
        <v>11.8379662044805</v>
      </c>
      <c r="D38" s="9"/>
      <c r="E38" s="10"/>
    </row>
    <row r="39" spans="1:5" ht="15" customHeight="1" x14ac:dyDescent="0.2">
      <c r="B39" s="28" t="s">
        <v>46</v>
      </c>
      <c r="C39" s="117">
        <v>13.752420204703499</v>
      </c>
      <c r="D39" s="9"/>
      <c r="E39" s="9"/>
    </row>
    <row r="40" spans="1:5" ht="15" customHeight="1" x14ac:dyDescent="0.2">
      <c r="B40" s="28" t="s">
        <v>47</v>
      </c>
      <c r="C40" s="117">
        <v>83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7.0983552809999999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1.84455E-2</v>
      </c>
      <c r="D45" s="9"/>
    </row>
    <row r="46" spans="1:5" ht="15.75" customHeight="1" x14ac:dyDescent="0.2">
      <c r="B46" s="28" t="s">
        <v>52</v>
      </c>
      <c r="C46" s="47">
        <v>6.9927989999999995E-2</v>
      </c>
      <c r="D46" s="9"/>
    </row>
    <row r="47" spans="1:5" ht="15.75" customHeight="1" x14ac:dyDescent="0.2">
      <c r="B47" s="28" t="s">
        <v>53</v>
      </c>
      <c r="C47" s="47">
        <v>0.12374309999999999</v>
      </c>
      <c r="D47" s="9"/>
      <c r="E47" s="10"/>
    </row>
    <row r="48" spans="1:5" ht="15" customHeight="1" x14ac:dyDescent="0.2">
      <c r="B48" s="28" t="s">
        <v>54</v>
      </c>
      <c r="C48" s="48">
        <v>0.78788341000000006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0.6003883751506236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9.9555930999999909</v>
      </c>
    </row>
    <row r="63" spans="1:4" ht="15.75" customHeight="1" x14ac:dyDescent="0.2">
      <c r="A63" s="39"/>
    </row>
  </sheetData>
  <sheetProtection algorithmName="SHA-512" hashValue="bxatva3qQ8R1QWl/E/bq7ZwOni/Yn/ZCi2MBnvB9ktHOv7SP58XZQa/kvLgQ7SejLQJXpl4r8mVcVRc7tMhyUA==" saltValue="jIoRaXgEWEDeZMIm/6tC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0.215289026373124</v>
      </c>
      <c r="C2" s="115">
        <v>0.95</v>
      </c>
      <c r="D2" s="116">
        <v>68.627832027235911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40.117680990539711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580.56053854484037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1.365047757601507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13.249980434335621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13.249980434335621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13.249980434335621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13.249980434335621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13.249980434335621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13.249980434335621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0.95674623423097094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0.19779928666666699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0.61478450000000007</v>
      </c>
      <c r="C18" s="115">
        <v>0.95</v>
      </c>
      <c r="D18" s="116">
        <v>13.33399039011101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0.61478450000000007</v>
      </c>
      <c r="C19" s="115">
        <v>0.95</v>
      </c>
      <c r="D19" s="116">
        <v>13.33399039011101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0.96855590000000003</v>
      </c>
      <c r="C21" s="115">
        <v>0.95</v>
      </c>
      <c r="D21" s="116">
        <v>15.80934844874062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22.98991880771591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4.4279632813135006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0.72478984794358992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0.80700000000000005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18.81234237281155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0.72299999999999998</v>
      </c>
      <c r="C29" s="115">
        <v>0.95</v>
      </c>
      <c r="D29" s="116">
        <v>137.83733365130871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0.18877550177691579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2.078736971030839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0.14358210563659701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0.88741140269105101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0.65385758107471603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4.5834601320961594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0.89625357756716195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83WI3s8dkIWk0MgAq8+bNB7Cpkw3b3Y50dQUBVg6Hvutlh6v7a2Tounm55qORA26U7AsGDy939H2kz3GC270A==" saltValue="m87F0IWHBUrJr77BqPSF9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i4KheiGhgBuwTOI/O96HI5FWi8ACGsw3wQT8YF+wQ/jK7hP2yH8K2GAilVtuVLE1onGeeGgJc35oQ9mr2JvXlA==" saltValue="ceuiuFGWRWB8utYsbMKR5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mFoQtKLTaRihS9iZ4SoAt4/q42jxsgaHMIUv7YZ5mjMGhBX/82t/DqdiKU3ZO7z5cu/BYYPLIFSrdEYUit6H5g==" saltValue="R+whpRL1Yke+iMBZu7xYJ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3.8162270933389718E-2</v>
      </c>
      <c r="C3" s="18">
        <f>frac_mam_1_5months * 2.6</f>
        <v>3.8162270933389718E-2</v>
      </c>
      <c r="D3" s="18">
        <f>frac_mam_6_11months * 2.6</f>
        <v>2.8105232119560179E-2</v>
      </c>
      <c r="E3" s="18">
        <f>frac_mam_12_23months * 2.6</f>
        <v>1.8424075655639163E-2</v>
      </c>
      <c r="F3" s="18">
        <f>frac_mam_24_59months * 2.6</f>
        <v>1.5103981737047426E-2</v>
      </c>
    </row>
    <row r="4" spans="1:6" ht="15.75" customHeight="1" x14ac:dyDescent="0.2">
      <c r="A4" s="4" t="s">
        <v>208</v>
      </c>
      <c r="B4" s="18">
        <f>frac_sam_1month * 2.6</f>
        <v>2.0188674889504918E-2</v>
      </c>
      <c r="C4" s="18">
        <f>frac_sam_1_5months * 2.6</f>
        <v>2.0188674889504918E-2</v>
      </c>
      <c r="D4" s="18">
        <f>frac_sam_6_11months * 2.6</f>
        <v>1.5748055069707324E-3</v>
      </c>
      <c r="E4" s="18">
        <f>frac_sam_12_23months * 2.6</f>
        <v>2.8016082011163221E-3</v>
      </c>
      <c r="F4" s="18">
        <f>frac_sam_24_59months * 2.6</f>
        <v>2.0865562953986216E-3</v>
      </c>
    </row>
  </sheetData>
  <sheetProtection algorithmName="SHA-512" hashValue="UOqn/x8QnPOnJeoHxnF1l1c8dT4fEIPQr6F8kS9zj8nXZvdhA0DNgeCNA4r0u0BbmDJmMJb9w3PI1kroDEuqNw==" saltValue="UCPZh3CA56kzUaH+X92X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0.26900000000000002</v>
      </c>
      <c r="E2" s="65">
        <f>food_insecure</f>
        <v>0.26900000000000002</v>
      </c>
      <c r="F2" s="65">
        <f>food_insecure</f>
        <v>0.26900000000000002</v>
      </c>
      <c r="G2" s="65">
        <f>food_insecure</f>
        <v>0.26900000000000002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0.26900000000000002</v>
      </c>
      <c r="F5" s="65">
        <f>food_insecure</f>
        <v>0.26900000000000002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0.26900000000000002</v>
      </c>
      <c r="F8" s="65">
        <f>food_insecure</f>
        <v>0.26900000000000002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0.26900000000000002</v>
      </c>
      <c r="F9" s="65">
        <f>food_insecure</f>
        <v>0.26900000000000002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0.64200000000000002</v>
      </c>
      <c r="E10" s="65">
        <f>IF(ISBLANK(comm_deliv), frac_children_health_facility,1)</f>
        <v>0.64200000000000002</v>
      </c>
      <c r="F10" s="65">
        <f>IF(ISBLANK(comm_deliv), frac_children_health_facility,1)</f>
        <v>0.64200000000000002</v>
      </c>
      <c r="G10" s="65">
        <f>IF(ISBLANK(comm_deliv), frac_children_health_facility,1)</f>
        <v>0.64200000000000002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0.26900000000000002</v>
      </c>
      <c r="I15" s="65">
        <f>food_insecure</f>
        <v>0.26900000000000002</v>
      </c>
      <c r="J15" s="65">
        <f>food_insecure</f>
        <v>0.26900000000000002</v>
      </c>
      <c r="K15" s="65">
        <f>food_insecure</f>
        <v>0.26900000000000002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0.89900000000000002</v>
      </c>
      <c r="I18" s="65">
        <f>frac_PW_health_facility</f>
        <v>0.89900000000000002</v>
      </c>
      <c r="J18" s="65">
        <f>frac_PW_health_facility</f>
        <v>0.89900000000000002</v>
      </c>
      <c r="K18" s="65">
        <f>frac_PW_health_facility</f>
        <v>0.89900000000000002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0.13500000000000001</v>
      </c>
      <c r="M24" s="65">
        <f>famplan_unmet_need</f>
        <v>0.13500000000000001</v>
      </c>
      <c r="N24" s="65">
        <f>famplan_unmet_need</f>
        <v>0.13500000000000001</v>
      </c>
      <c r="O24" s="65">
        <f>famplan_unmet_need</f>
        <v>0.13500000000000001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0.10060920425796532</v>
      </c>
      <c r="M25" s="65">
        <f>(1-food_insecure)*(0.49)+food_insecure*(0.7)</f>
        <v>0.54649000000000003</v>
      </c>
      <c r="N25" s="65">
        <f>(1-food_insecure)*(0.49)+food_insecure*(0.7)</f>
        <v>0.54649000000000003</v>
      </c>
      <c r="O25" s="65">
        <f>(1-food_insecure)*(0.49)+food_insecure*(0.7)</f>
        <v>0.54649000000000003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4.3118230396270843E-2</v>
      </c>
      <c r="M26" s="65">
        <f>(1-food_insecure)*(0.21)+food_insecure*(0.3)</f>
        <v>0.23420999999999997</v>
      </c>
      <c r="N26" s="65">
        <f>(1-food_insecure)*(0.21)+food_insecure*(0.3)</f>
        <v>0.23420999999999997</v>
      </c>
      <c r="O26" s="65">
        <f>(1-food_insecure)*(0.21)+food_insecure*(0.3)</f>
        <v>0.23420999999999997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4.0373288612365811E-2</v>
      </c>
      <c r="M27" s="65">
        <f>(1-food_insecure)*(0.3)</f>
        <v>0.21929999999999999</v>
      </c>
      <c r="N27" s="65">
        <f>(1-food_insecure)*(0.3)</f>
        <v>0.21929999999999999</v>
      </c>
      <c r="O27" s="65">
        <f>(1-food_insecure)*(0.3)</f>
        <v>0.21929999999999999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0.81589927673339802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iov8CbmdgIFoddiDvdTXucTV7iTsDkIVVZAMbvvKicthxOzRlm8WGeDA4uq4ubHdbtjlu/KHDAbWxdT5Sr6eow==" saltValue="vapf5XI1spgm2JOOLoSg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8HPfk6yp6OZrmc/Rj47f6rw6N+Gz7kZr4qtd6Vtn414RQpahZLBMCEhA1/AKtBwsFcShcbpjFARdZNo4IWF5vw==" saltValue="W42x8Lx54j+Lx/Z7sSXH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sd4rYEnldhQtcX+sBk+X5qKkEmdZnxcOUkksk8+T69neuLMlxVJUZ9YWvL3eqraqt3QmAyEdm8jfgfvOYuPkOw==" saltValue="Qvmq1ucPe8TPwhi1bFx7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AXc0V1x35/DdsEm9WsPcgGWyRheoFcg1ljoO9eUgxkSyNiHRr0di2q4nsk2tSi4ZUaG/233vbT6i7ezcXwa2Q==" saltValue="k+jqCVJq3Eri/29+fdy35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q2oKzJxNkYjxXgaYVXb3kv+va/ubILdIm+TlaVyKE5+pZWX4FOLF60sQNxMm951BPKU1hKfXowOkynhH2aZqSA==" saltValue="PYAwNqvfUxg6Emy87N22U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oDJWO7mQ5YWdxnzX+deInGnEFvt+FyGUH1eTcg18IV7qUxzRpdMqnqLCvVejxdd2IBmHj3Xuyq4nt7KFe3Rrw==" saltValue="F/7FX9hJ+6VjiHkBFQSY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703734.69439999992</v>
      </c>
      <c r="C2" s="53">
        <v>1969000</v>
      </c>
      <c r="D2" s="53">
        <v>4013000</v>
      </c>
      <c r="E2" s="53">
        <v>4016000</v>
      </c>
      <c r="F2" s="53">
        <v>3458000</v>
      </c>
      <c r="G2" s="14">
        <f t="shared" ref="G2:G11" si="0">C2+D2+E2+F2</f>
        <v>13456000</v>
      </c>
      <c r="H2" s="14">
        <f t="shared" ref="H2:H11" si="1">(B2 + stillbirth*B2/(1000-stillbirth))/(1-abortion)</f>
        <v>742941.05410413805</v>
      </c>
      <c r="I2" s="14">
        <f t="shared" ref="I2:I11" si="2">G2-H2</f>
        <v>12713058.945895862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696941.71259999997</v>
      </c>
      <c r="C3" s="53">
        <v>1953000</v>
      </c>
      <c r="D3" s="53">
        <v>3991000</v>
      </c>
      <c r="E3" s="53">
        <v>4032000</v>
      </c>
      <c r="F3" s="53">
        <v>3525000</v>
      </c>
      <c r="G3" s="14">
        <f t="shared" si="0"/>
        <v>13501000</v>
      </c>
      <c r="H3" s="14">
        <f t="shared" si="1"/>
        <v>735769.62274063949</v>
      </c>
      <c r="I3" s="14">
        <f t="shared" si="2"/>
        <v>12765230.377259361</v>
      </c>
    </row>
    <row r="4" spans="1:9" ht="15.75" customHeight="1" x14ac:dyDescent="0.2">
      <c r="A4" s="7">
        <f t="shared" si="3"/>
        <v>2023</v>
      </c>
      <c r="B4" s="52">
        <v>689805.73280000011</v>
      </c>
      <c r="C4" s="53">
        <v>1933000</v>
      </c>
      <c r="D4" s="53">
        <v>3970000</v>
      </c>
      <c r="E4" s="53">
        <v>4043000</v>
      </c>
      <c r="F4" s="53">
        <v>3598000</v>
      </c>
      <c r="G4" s="14">
        <f t="shared" si="0"/>
        <v>13544000</v>
      </c>
      <c r="H4" s="14">
        <f t="shared" si="1"/>
        <v>728236.08432500425</v>
      </c>
      <c r="I4" s="14">
        <f t="shared" si="2"/>
        <v>12815763.915674996</v>
      </c>
    </row>
    <row r="5" spans="1:9" ht="15.75" customHeight="1" x14ac:dyDescent="0.2">
      <c r="A5" s="7">
        <f t="shared" si="3"/>
        <v>2024</v>
      </c>
      <c r="B5" s="52">
        <v>682323.03760000016</v>
      </c>
      <c r="C5" s="53">
        <v>1912000</v>
      </c>
      <c r="D5" s="53">
        <v>3948000</v>
      </c>
      <c r="E5" s="53">
        <v>4046000</v>
      </c>
      <c r="F5" s="53">
        <v>3668000</v>
      </c>
      <c r="G5" s="14">
        <f t="shared" si="0"/>
        <v>13574000</v>
      </c>
      <c r="H5" s="14">
        <f t="shared" si="1"/>
        <v>720336.51435401163</v>
      </c>
      <c r="I5" s="14">
        <f t="shared" si="2"/>
        <v>12853663.485645989</v>
      </c>
    </row>
    <row r="6" spans="1:9" ht="15.75" customHeight="1" x14ac:dyDescent="0.2">
      <c r="A6" s="7">
        <f t="shared" si="3"/>
        <v>2025</v>
      </c>
      <c r="B6" s="52">
        <v>674516.83200000005</v>
      </c>
      <c r="C6" s="53">
        <v>1892000</v>
      </c>
      <c r="D6" s="53">
        <v>3926000</v>
      </c>
      <c r="E6" s="53">
        <v>4042000</v>
      </c>
      <c r="F6" s="53">
        <v>3729000</v>
      </c>
      <c r="G6" s="14">
        <f t="shared" si="0"/>
        <v>13589000</v>
      </c>
      <c r="H6" s="14">
        <f t="shared" si="1"/>
        <v>712095.4106210738</v>
      </c>
      <c r="I6" s="14">
        <f t="shared" si="2"/>
        <v>12876904.589378927</v>
      </c>
    </row>
    <row r="7" spans="1:9" ht="15.75" customHeight="1" x14ac:dyDescent="0.2">
      <c r="A7" s="7">
        <f t="shared" si="3"/>
        <v>2026</v>
      </c>
      <c r="B7" s="52">
        <v>668985.08120000002</v>
      </c>
      <c r="C7" s="53">
        <v>1873000</v>
      </c>
      <c r="D7" s="53">
        <v>3907000</v>
      </c>
      <c r="E7" s="53">
        <v>4036000</v>
      </c>
      <c r="F7" s="53">
        <v>3783000</v>
      </c>
      <c r="G7" s="14">
        <f t="shared" si="0"/>
        <v>13599000</v>
      </c>
      <c r="H7" s="14">
        <f t="shared" si="1"/>
        <v>706255.47576622432</v>
      </c>
      <c r="I7" s="14">
        <f t="shared" si="2"/>
        <v>12892744.524233775</v>
      </c>
    </row>
    <row r="8" spans="1:9" ht="15.75" customHeight="1" x14ac:dyDescent="0.2">
      <c r="A8" s="7">
        <f t="shared" si="3"/>
        <v>2027</v>
      </c>
      <c r="B8" s="52">
        <v>663162.52240000013</v>
      </c>
      <c r="C8" s="53">
        <v>1854000</v>
      </c>
      <c r="D8" s="53">
        <v>3890000</v>
      </c>
      <c r="E8" s="53">
        <v>4023000</v>
      </c>
      <c r="F8" s="53">
        <v>3827000</v>
      </c>
      <c r="G8" s="14">
        <f t="shared" si="0"/>
        <v>13594000</v>
      </c>
      <c r="H8" s="14">
        <f t="shared" si="1"/>
        <v>700108.53146053897</v>
      </c>
      <c r="I8" s="14">
        <f t="shared" si="2"/>
        <v>12893891.468539461</v>
      </c>
    </row>
    <row r="9" spans="1:9" ht="15.75" customHeight="1" x14ac:dyDescent="0.2">
      <c r="A9" s="7">
        <f t="shared" si="3"/>
        <v>2028</v>
      </c>
      <c r="B9" s="52">
        <v>657069.60600000015</v>
      </c>
      <c r="C9" s="53">
        <v>1836000</v>
      </c>
      <c r="D9" s="53">
        <v>3871000</v>
      </c>
      <c r="E9" s="53">
        <v>4005000</v>
      </c>
      <c r="F9" s="53">
        <v>3864000</v>
      </c>
      <c r="G9" s="14">
        <f t="shared" si="0"/>
        <v>13576000</v>
      </c>
      <c r="H9" s="14">
        <f t="shared" si="1"/>
        <v>693676.16743357584</v>
      </c>
      <c r="I9" s="14">
        <f t="shared" si="2"/>
        <v>12882323.832566423</v>
      </c>
    </row>
    <row r="10" spans="1:9" ht="15.75" customHeight="1" x14ac:dyDescent="0.2">
      <c r="A10" s="7">
        <f t="shared" si="3"/>
        <v>2029</v>
      </c>
      <c r="B10" s="52">
        <v>650713.77440000011</v>
      </c>
      <c r="C10" s="53">
        <v>1818000</v>
      </c>
      <c r="D10" s="53">
        <v>3850000</v>
      </c>
      <c r="E10" s="53">
        <v>3984000</v>
      </c>
      <c r="F10" s="53">
        <v>3894000</v>
      </c>
      <c r="G10" s="14">
        <f t="shared" si="0"/>
        <v>13546000</v>
      </c>
      <c r="H10" s="14">
        <f t="shared" si="1"/>
        <v>686966.24071518623</v>
      </c>
      <c r="I10" s="14">
        <f t="shared" si="2"/>
        <v>12859033.759284813</v>
      </c>
    </row>
    <row r="11" spans="1:9" ht="15.75" customHeight="1" x14ac:dyDescent="0.2">
      <c r="A11" s="7">
        <f t="shared" si="3"/>
        <v>2030</v>
      </c>
      <c r="B11" s="52">
        <v>644090.348</v>
      </c>
      <c r="C11" s="53">
        <v>1800000</v>
      </c>
      <c r="D11" s="53">
        <v>3822000</v>
      </c>
      <c r="E11" s="53">
        <v>3962000</v>
      </c>
      <c r="F11" s="53">
        <v>3919000</v>
      </c>
      <c r="G11" s="14">
        <f t="shared" si="0"/>
        <v>13503000</v>
      </c>
      <c r="H11" s="14">
        <f t="shared" si="1"/>
        <v>679973.81099620985</v>
      </c>
      <c r="I11" s="14">
        <f t="shared" si="2"/>
        <v>12823026.18900379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D1ofs0c5XzU7obLAtAPDOUUDaL5tw92wOl93d6NwRvwoIxtbAVTSdrIPCO+t3q94RZqSXd6U6YyFP4z1fyoeg==" saltValue="MQ2oRpfSX9H9H8JL6qGdL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5P3josFOY8fcuNEsafXep3YoafZwWL6ZvlrkjShNa5Jw3UKoOWFEoa7wgtn7yIZ45BfZrEy0ycILynldDIkTnQ==" saltValue="u/6LKjEI2jD3Fzmgh4NEY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+oW/E4oKxTtbEKA0a1JzHNSyn/N1zmMfrGJSqZvA5Z1YuhDyGdimAUoW6rfC5YYKciR/sLmtzTVPYINEJ47Kg==" saltValue="jSpDqJ4EtUmz0/Sdgdkn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5OQ4tkiNv6t6VJ/hitJvsnaZNu4543lAooEDS8BJNLdlxxl2dsghImYdHPHaftRsCmNbId1RCxvwXqucU/y2lA==" saltValue="P+VAGDVqyo49+VSDVbdX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7vcfxT0OboyNWYy4uMy+SRGqcOuXDsICfx6WCzz2yHafmgSHLBUoPuYxn3owaQCE3NJtsu7lgh676Ll4od2GTg==" saltValue="05SdkOG9rEZHPDa2EwTN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B7UltvBO0RpupIKIArlQauRaNByv20udRRpYde8NawLjB2hS7qAaMfTeSdaOgabOAV6Ud/VwxXGreGS9Eagzew==" saltValue="CCS8jgoH+dX8umTW4xXW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o2j56eC5TsZQzA+mXJ+D0Ux21I4hz/GfrlO75sFJ5KPcs/RYeYYlGkFJEJ4tSojEaWRHgnxlA8i9Bz4Cm/xLBQ==" saltValue="cefHm1nODrQghFttrt8N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mTO5vuLBvk/1+pe2AXpD7aeh5F3tggeUzx0AfIM7a/8XYXmCJLqaiLrCQS9JoKKz8Yv1Jp7Ay2DZI36B8KerLQ==" saltValue="DnjsfIW55bZHxDA62NE1q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7DhNG07YKtXVbFTeAisonPC9Ojpn0p3offX1Bwb/UDV57xkN+RT0um4ocnZ20w+eeNkGFUfKYVrMzSHIkYbG6A==" saltValue="EsXlp6/TcplwUscoTzf4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QEr5Mw35WBxAYcHCJRWsXDbtnWJSh8L2FxYPxnjLV6TR57hQZTelw2T8zJEhZf9Q9UbUmf1Ug6+GyDQUAJkO4g==" saltValue="enOrUuwKjKdnqV0/rpUe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0.1528971960245922</v>
      </c>
    </row>
    <row r="5" spans="1:8" ht="15.75" customHeight="1" x14ac:dyDescent="0.2">
      <c r="B5" s="16" t="s">
        <v>80</v>
      </c>
      <c r="C5" s="54">
        <v>3.8847353091202422E-2</v>
      </c>
    </row>
    <row r="6" spans="1:8" ht="15.75" customHeight="1" x14ac:dyDescent="0.2">
      <c r="B6" s="16" t="s">
        <v>81</v>
      </c>
      <c r="C6" s="54">
        <v>8.7395434232934791E-2</v>
      </c>
    </row>
    <row r="7" spans="1:8" ht="15.75" customHeight="1" x14ac:dyDescent="0.2">
      <c r="B7" s="16" t="s">
        <v>82</v>
      </c>
      <c r="C7" s="54">
        <v>0.34129068082088049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0.27277045451811133</v>
      </c>
    </row>
    <row r="10" spans="1:8" ht="15.75" customHeight="1" x14ac:dyDescent="0.2">
      <c r="B10" s="16" t="s">
        <v>85</v>
      </c>
      <c r="C10" s="54">
        <v>0.1067988813122787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3.6323070928476441E-2</v>
      </c>
      <c r="D14" s="54">
        <v>3.6323070928476441E-2</v>
      </c>
      <c r="E14" s="54">
        <v>3.6323070928476441E-2</v>
      </c>
      <c r="F14" s="54">
        <v>3.6323070928476441E-2</v>
      </c>
    </row>
    <row r="15" spans="1:8" ht="15.75" customHeight="1" x14ac:dyDescent="0.2">
      <c r="B15" s="16" t="s">
        <v>88</v>
      </c>
      <c r="C15" s="54">
        <v>0.15865705815084849</v>
      </c>
      <c r="D15" s="54">
        <v>0.15865705815084849</v>
      </c>
      <c r="E15" s="54">
        <v>0.15865705815084849</v>
      </c>
      <c r="F15" s="54">
        <v>0.15865705815084849</v>
      </c>
    </row>
    <row r="16" spans="1:8" ht="15.75" customHeight="1" x14ac:dyDescent="0.2">
      <c r="B16" s="16" t="s">
        <v>89</v>
      </c>
      <c r="C16" s="54">
        <v>1.9432245820277669E-2</v>
      </c>
      <c r="D16" s="54">
        <v>1.9432245820277669E-2</v>
      </c>
      <c r="E16" s="54">
        <v>1.9432245820277669E-2</v>
      </c>
      <c r="F16" s="54">
        <v>1.9432245820277669E-2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2.6308124291972812E-3</v>
      </c>
      <c r="D19" s="54">
        <v>2.6308124291972812E-3</v>
      </c>
      <c r="E19" s="54">
        <v>2.6308124291972812E-3</v>
      </c>
      <c r="F19" s="54">
        <v>2.6308124291972812E-3</v>
      </c>
    </row>
    <row r="20" spans="1:8" ht="15.75" customHeight="1" x14ac:dyDescent="0.2">
      <c r="B20" s="16" t="s">
        <v>93</v>
      </c>
      <c r="C20" s="54">
        <v>1.7728126554655919E-2</v>
      </c>
      <c r="D20" s="54">
        <v>1.7728126554655919E-2</v>
      </c>
      <c r="E20" s="54">
        <v>1.7728126554655919E-2</v>
      </c>
      <c r="F20" s="54">
        <v>1.7728126554655919E-2</v>
      </c>
    </row>
    <row r="21" spans="1:8" ht="15.75" customHeight="1" x14ac:dyDescent="0.2">
      <c r="B21" s="16" t="s">
        <v>94</v>
      </c>
      <c r="C21" s="54">
        <v>0.1145970350942843</v>
      </c>
      <c r="D21" s="54">
        <v>0.1145970350942843</v>
      </c>
      <c r="E21" s="54">
        <v>0.1145970350942843</v>
      </c>
      <c r="F21" s="54">
        <v>0.1145970350942843</v>
      </c>
    </row>
    <row r="22" spans="1:8" ht="15.75" customHeight="1" x14ac:dyDescent="0.2">
      <c r="B22" s="16" t="s">
        <v>95</v>
      </c>
      <c r="C22" s="54">
        <v>0.65063165102225984</v>
      </c>
      <c r="D22" s="54">
        <v>0.65063165102225984</v>
      </c>
      <c r="E22" s="54">
        <v>0.65063165102225984</v>
      </c>
      <c r="F22" s="54">
        <v>0.65063165102225984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3.6499999999999998E-2</v>
      </c>
    </row>
    <row r="27" spans="1:8" ht="15.75" customHeight="1" x14ac:dyDescent="0.2">
      <c r="B27" s="16" t="s">
        <v>102</v>
      </c>
      <c r="C27" s="54">
        <v>2.0199999999999999E-2</v>
      </c>
    </row>
    <row r="28" spans="1:8" ht="15.75" customHeight="1" x14ac:dyDescent="0.2">
      <c r="B28" s="16" t="s">
        <v>103</v>
      </c>
      <c r="C28" s="54">
        <v>0.1216</v>
      </c>
    </row>
    <row r="29" spans="1:8" ht="15.75" customHeight="1" x14ac:dyDescent="0.2">
      <c r="B29" s="16" t="s">
        <v>104</v>
      </c>
      <c r="C29" s="54">
        <v>0.27379999999999999</v>
      </c>
    </row>
    <row r="30" spans="1:8" ht="15.75" customHeight="1" x14ac:dyDescent="0.2">
      <c r="B30" s="16" t="s">
        <v>2</v>
      </c>
      <c r="C30" s="54">
        <v>4.9000000000000002E-2</v>
      </c>
    </row>
    <row r="31" spans="1:8" ht="15.75" customHeight="1" x14ac:dyDescent="0.2">
      <c r="B31" s="16" t="s">
        <v>105</v>
      </c>
      <c r="C31" s="54">
        <v>9.9600000000000008E-2</v>
      </c>
    </row>
    <row r="32" spans="1:8" ht="15.75" customHeight="1" x14ac:dyDescent="0.2">
      <c r="B32" s="16" t="s">
        <v>106</v>
      </c>
      <c r="C32" s="54">
        <v>4.4600000000000001E-2</v>
      </c>
    </row>
    <row r="33" spans="2:3" ht="15.75" customHeight="1" x14ac:dyDescent="0.2">
      <c r="B33" s="16" t="s">
        <v>107</v>
      </c>
      <c r="C33" s="54">
        <v>9.3699999999999992E-2</v>
      </c>
    </row>
    <row r="34" spans="2:3" ht="15.75" customHeight="1" x14ac:dyDescent="0.2">
      <c r="B34" s="16" t="s">
        <v>108</v>
      </c>
      <c r="C34" s="54">
        <v>0.2609999999977648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A3DF46AhPXbWFbVkrM3dqgU+ziR0pOHqi6QUSz7txTSCy14dD4y74JBZYwp5p+CPJjgdN0jIIIf0ms3fYI1KRA==" saltValue="VhyA34HjDLR81xDgoQ0/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0.725391805171967</v>
      </c>
      <c r="D2" s="55">
        <v>0.725391805171967</v>
      </c>
      <c r="E2" s="55">
        <v>0.65313124656677202</v>
      </c>
      <c r="F2" s="55">
        <v>0.52429264783859297</v>
      </c>
      <c r="G2" s="55">
        <v>0.54335731267929099</v>
      </c>
    </row>
    <row r="3" spans="1:15" ht="15.75" customHeight="1" x14ac:dyDescent="0.2">
      <c r="B3" s="7" t="s">
        <v>113</v>
      </c>
      <c r="C3" s="55">
        <v>0.16787135601043701</v>
      </c>
      <c r="D3" s="55">
        <v>0.16787135601043701</v>
      </c>
      <c r="E3" s="55">
        <v>0.25053545832634</v>
      </c>
      <c r="F3" s="55">
        <v>0.31747189164161699</v>
      </c>
      <c r="G3" s="55">
        <v>0.32348689436912498</v>
      </c>
    </row>
    <row r="4" spans="1:15" ht="15.75" customHeight="1" x14ac:dyDescent="0.2">
      <c r="B4" s="7" t="s">
        <v>114</v>
      </c>
      <c r="C4" s="56">
        <v>7.1867570281028706E-2</v>
      </c>
      <c r="D4" s="56">
        <v>7.1867570281028706E-2</v>
      </c>
      <c r="E4" s="56">
        <v>7.2165541350841494E-2</v>
      </c>
      <c r="F4" s="56">
        <v>0.117322169244289</v>
      </c>
      <c r="G4" s="56">
        <v>0.11107756942510599</v>
      </c>
    </row>
    <row r="5" spans="1:15" ht="15.75" customHeight="1" x14ac:dyDescent="0.2">
      <c r="B5" s="7" t="s">
        <v>115</v>
      </c>
      <c r="C5" s="56">
        <v>3.4869283437728903E-2</v>
      </c>
      <c r="D5" s="56">
        <v>3.4869283437728903E-2</v>
      </c>
      <c r="E5" s="56">
        <v>2.4167779833078398E-2</v>
      </c>
      <c r="F5" s="56">
        <v>4.0913302451372098E-2</v>
      </c>
      <c r="G5" s="56">
        <v>2.20782235264778E-2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0.862554311752319</v>
      </c>
      <c r="D8" s="55">
        <v>0.862554311752319</v>
      </c>
      <c r="E8" s="55">
        <v>0.90062826871871904</v>
      </c>
      <c r="F8" s="55">
        <v>0.92633575201034501</v>
      </c>
      <c r="G8" s="55">
        <v>0.92848443984985396</v>
      </c>
    </row>
    <row r="9" spans="1:15" ht="15.75" customHeight="1" x14ac:dyDescent="0.2">
      <c r="B9" s="7" t="s">
        <v>118</v>
      </c>
      <c r="C9" s="55">
        <v>0.115003004670143</v>
      </c>
      <c r="D9" s="55">
        <v>0.115003004670143</v>
      </c>
      <c r="E9" s="55">
        <v>8.7956346571445507E-2</v>
      </c>
      <c r="F9" s="55">
        <v>6.55005127191544E-2</v>
      </c>
      <c r="G9" s="55">
        <v>6.490378826856609E-2</v>
      </c>
    </row>
    <row r="10" spans="1:15" ht="15.75" customHeight="1" x14ac:dyDescent="0.2">
      <c r="B10" s="7" t="s">
        <v>119</v>
      </c>
      <c r="C10" s="56">
        <v>1.4677796512842199E-2</v>
      </c>
      <c r="D10" s="56">
        <v>1.4677796512842199E-2</v>
      </c>
      <c r="E10" s="56">
        <v>1.0809704661369299E-2</v>
      </c>
      <c r="F10" s="56">
        <v>7.0861829444766001E-3</v>
      </c>
      <c r="G10" s="56">
        <v>5.8092237450182403E-3</v>
      </c>
    </row>
    <row r="11" spans="1:15" ht="15.75" customHeight="1" x14ac:dyDescent="0.2">
      <c r="B11" s="7" t="s">
        <v>120</v>
      </c>
      <c r="C11" s="56">
        <v>7.7648749575018909E-3</v>
      </c>
      <c r="D11" s="56">
        <v>7.7648749575018909E-3</v>
      </c>
      <c r="E11" s="56">
        <v>6.0569442575797395E-4</v>
      </c>
      <c r="F11" s="56">
        <v>1.0775416158139699E-3</v>
      </c>
      <c r="G11" s="56">
        <v>8.0252165207639293E-4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0.33551805200000001</v>
      </c>
      <c r="D14" s="57">
        <v>0.31433103722400002</v>
      </c>
      <c r="E14" s="57">
        <v>0.31433103722400002</v>
      </c>
      <c r="F14" s="57">
        <v>9.9518045944200009E-2</v>
      </c>
      <c r="G14" s="57">
        <v>9.9518045944200009E-2</v>
      </c>
      <c r="H14" s="58">
        <v>0.27200000000000002</v>
      </c>
      <c r="I14" s="58">
        <v>0.27200000000000002</v>
      </c>
      <c r="J14" s="58">
        <v>0.27200000000000002</v>
      </c>
      <c r="K14" s="58">
        <v>0.27200000000000002</v>
      </c>
      <c r="L14" s="58">
        <v>5.1024253721499997E-2</v>
      </c>
      <c r="M14" s="58">
        <v>9.3999605727850002E-2</v>
      </c>
      <c r="N14" s="58">
        <v>0.10032927103095</v>
      </c>
      <c r="O14" s="58">
        <v>0.102498964774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0.20144113807398245</v>
      </c>
      <c r="D15" s="55">
        <f t="shared" si="0"/>
        <v>0.18872070069832755</v>
      </c>
      <c r="E15" s="55">
        <f t="shared" si="0"/>
        <v>0.18872070069832755</v>
      </c>
      <c r="F15" s="55">
        <f t="shared" si="0"/>
        <v>5.9749477902603348E-2</v>
      </c>
      <c r="G15" s="55">
        <f t="shared" si="0"/>
        <v>5.9749477902603348E-2</v>
      </c>
      <c r="H15" s="55">
        <f t="shared" si="0"/>
        <v>0.16330563804096962</v>
      </c>
      <c r="I15" s="55">
        <f t="shared" si="0"/>
        <v>0.16330563804096962</v>
      </c>
      <c r="J15" s="55">
        <f t="shared" si="0"/>
        <v>0.16330563804096962</v>
      </c>
      <c r="K15" s="55">
        <f t="shared" si="0"/>
        <v>0.16330563804096962</v>
      </c>
      <c r="L15" s="55">
        <f t="shared" si="0"/>
        <v>3.0634368785124544E-2</v>
      </c>
      <c r="M15" s="55">
        <f t="shared" si="0"/>
        <v>5.6436270547743111E-2</v>
      </c>
      <c r="N15" s="55">
        <f t="shared" si="0"/>
        <v>6.0236528014318606E-2</v>
      </c>
      <c r="O15" s="55">
        <f t="shared" si="0"/>
        <v>6.1539186915282866E-2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w+6pSh5lQQ5L430Tkh11DA5cfrn3BsfoqhKr8xb5XiDYP1evtJnHYP34/aDELBDdH4HIt/XRwJqbobKDLU5pBA==" saltValue="AHP85LoxzNG942a2NYA4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0.63326948881149303</v>
      </c>
      <c r="D2" s="56">
        <v>0.40198139999999999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7.0307619869709001E-2</v>
      </c>
      <c r="D3" s="56">
        <v>0.10907890000000001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0.26577976346015902</v>
      </c>
      <c r="D4" s="56">
        <v>0.43609550000000002</v>
      </c>
      <c r="E4" s="56">
        <v>0.74256724119186401</v>
      </c>
      <c r="F4" s="56">
        <v>0.44720050692558311</v>
      </c>
      <c r="G4" s="56">
        <v>0</v>
      </c>
    </row>
    <row r="5" spans="1:7" x14ac:dyDescent="0.2">
      <c r="B5" s="98" t="s">
        <v>132</v>
      </c>
      <c r="C5" s="55">
        <v>3.0643127858638999E-2</v>
      </c>
      <c r="D5" s="55">
        <v>5.2844200000000001E-2</v>
      </c>
      <c r="E5" s="55">
        <v>0.25743275880813599</v>
      </c>
      <c r="F5" s="55">
        <v>0.552799493074417</v>
      </c>
      <c r="G5" s="55">
        <v>1</v>
      </c>
    </row>
  </sheetData>
  <sheetProtection algorithmName="SHA-512" hashValue="EbDmubdVqWWOT7wkESoLVgJgOvm1x5MO7wWVMwtJg+7XH5IqEdSYqBrz44Pnx1VZ90KH2HwMMMvOhiuzZAxf6w==" saltValue="4aCwMjLdfOoIHJn4tkwci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oMFpgdK+Ev3yAgemaS+ALfFqXfAWfts9cKVThs9PG9Q8C8uyl8Y4fF1jnh23Cq9h8bhV/zwBldsTte37fnzIg==" saltValue="pdOf8oNwybUGcIwmdap1U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/Xw8exxlYVdeqfuEwC+pUDcW/8glh45C1o2U12zJzyiHWjwo3g/4DUxHwgXve52woG8nC6p6zHkv17eZa/CeiQ==" saltValue="N1L2bjvpVFVDpq4Yw0Wng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qxn/Z6eU4z4vLj72DOmm7GN1X4vYnS7gPvWM230iea8U5/Cu0CwakeJhcB+tTrKvSzOhq5joY/PkOsqiWZb0gQ==" saltValue="FPjMSgFZhYsoR++1ur/a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JtsO68PR4sHhzmQH47aQnkMYDSCmTguTlozr6mhifHOGRE1Xz+hmfzoGfKJtPGzuo1Aa7uKVOssBJoBE7/mGJw==" saltValue="HaYYou+zh+x/28R4cFYF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2022-02-02T06:46:50Z</dcterms:modified>
</cp:coreProperties>
</file>