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9130A5B1-041F-4CB8-B91C-DF9F108E9C26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A27" i="2"/>
  <c r="A22" i="2"/>
  <c r="H11" i="2"/>
  <c r="G11" i="2"/>
  <c r="H10" i="2"/>
  <c r="G10" i="2"/>
  <c r="H9" i="2"/>
  <c r="G9" i="2"/>
  <c r="H8" i="2"/>
  <c r="I8" i="2" s="1"/>
  <c r="G8" i="2"/>
  <c r="H7" i="2"/>
  <c r="G7" i="2"/>
  <c r="H6" i="2"/>
  <c r="G6" i="2"/>
  <c r="H5" i="2"/>
  <c r="G5" i="2"/>
  <c r="H4" i="2"/>
  <c r="I4" i="2" s="1"/>
  <c r="G4" i="2"/>
  <c r="H3" i="2"/>
  <c r="G3" i="2"/>
  <c r="H2" i="2"/>
  <c r="I2" i="2" s="1"/>
  <c r="G2" i="2"/>
  <c r="A2" i="2"/>
  <c r="A32" i="2" s="1"/>
  <c r="C33" i="1"/>
  <c r="C20" i="1"/>
  <c r="A38" i="2" l="1"/>
  <c r="A3" i="2"/>
  <c r="I6" i="2"/>
  <c r="I10" i="2"/>
  <c r="A25" i="2"/>
  <c r="I3" i="2"/>
  <c r="I7" i="2"/>
  <c r="I11" i="2"/>
  <c r="A26" i="2"/>
  <c r="A14" i="2"/>
  <c r="A30" i="2"/>
  <c r="A39" i="2"/>
  <c r="A17" i="2"/>
  <c r="A33" i="2"/>
  <c r="I39" i="2"/>
  <c r="I5" i="2"/>
  <c r="I9" i="2"/>
  <c r="A18" i="2"/>
  <c r="A34" i="2"/>
  <c r="A19" i="2"/>
  <c r="A35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<sst xmlns="http://schemas.openxmlformats.org/spreadsheetml/2006/main" count="2092" uniqueCount="337">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</sst>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50573.27978515625</v>
      </c>
    </row>
    <row r="8" spans="1:3" ht="15" customHeight="1" x14ac:dyDescent="0.2">
      <c r="B8" s="7" t="s">
        <v>19</v>
      </c>
      <c r="C8" s="46">
        <v>0.35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0.67868072509765598</v>
      </c>
    </row>
    <row r="11" spans="1:3" ht="15" customHeight="1" x14ac:dyDescent="0.2">
      <c r="B11" s="7" t="s">
        <v>22</v>
      </c>
      <c r="C11" s="46">
        <v>0.62</v>
      </c>
    </row>
    <row r="12" spans="1:3" ht="15" customHeight="1" x14ac:dyDescent="0.2">
      <c r="B12" s="7" t="s">
        <v>23</v>
      </c>
      <c r="C12" s="46">
        <v>0.51400000000000001</v>
      </c>
    </row>
    <row r="13" spans="1:3" ht="15" customHeight="1" x14ac:dyDescent="0.2">
      <c r="B13" s="7" t="s">
        <v>24</v>
      </c>
      <c r="C13" s="46">
        <v>0.52200000000000002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0.16</v>
      </c>
    </row>
    <row r="24" spans="1:3" ht="15" customHeight="1" x14ac:dyDescent="0.2">
      <c r="B24" s="12" t="s">
        <v>33</v>
      </c>
      <c r="C24" s="47">
        <v>0.51100000000000001</v>
      </c>
    </row>
    <row r="25" spans="1:3" ht="15" customHeight="1" x14ac:dyDescent="0.2">
      <c r="B25" s="12" t="s">
        <v>34</v>
      </c>
      <c r="C25" s="47">
        <v>0.26350000000000001</v>
      </c>
    </row>
    <row r="26" spans="1:3" ht="15" customHeight="1" x14ac:dyDescent="0.2">
      <c r="B26" s="12" t="s">
        <v>35</v>
      </c>
      <c r="C26" s="47">
        <v>6.5500000000000003E-2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8.9823506031500795</v>
      </c>
    </row>
    <row r="38" spans="1:5" ht="15" customHeight="1" x14ac:dyDescent="0.2">
      <c r="B38" s="28" t="s">
        <v>45</v>
      </c>
      <c r="C38" s="117">
        <v>12.789775384217601</v>
      </c>
      <c r="D38" s="9"/>
      <c r="E38" s="10"/>
    </row>
    <row r="39" spans="1:5" ht="15" customHeight="1" x14ac:dyDescent="0.2">
      <c r="B39" s="28" t="s">
        <v>46</v>
      </c>
      <c r="C39" s="117">
        <v>14.8615274555791</v>
      </c>
      <c r="D39" s="9"/>
      <c r="E39" s="9"/>
    </row>
    <row r="40" spans="1:5" ht="15" customHeight="1" x14ac:dyDescent="0.2">
      <c r="B40" s="28" t="s">
        <v>47</v>
      </c>
      <c r="C40" s="117">
        <v>58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10.93543405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1.87084E-2</v>
      </c>
      <c r="D45" s="9"/>
    </row>
    <row r="46" spans="1:5" ht="15.75" customHeight="1" x14ac:dyDescent="0.2">
      <c r="B46" s="28" t="s">
        <v>52</v>
      </c>
      <c r="C46" s="47">
        <v>9.3109499999999998E-2</v>
      </c>
      <c r="D46" s="9"/>
    </row>
    <row r="47" spans="1:5" ht="15.75" customHeight="1" x14ac:dyDescent="0.2">
      <c r="B47" s="28" t="s">
        <v>53</v>
      </c>
      <c r="C47" s="47">
        <v>8.9780499999999999E-2</v>
      </c>
      <c r="D47" s="9"/>
      <c r="E47" s="10"/>
    </row>
    <row r="48" spans="1:5" ht="15" customHeight="1" x14ac:dyDescent="0.2">
      <c r="B48" s="28" t="s">
        <v>54</v>
      </c>
      <c r="C48" s="48">
        <v>0.79840159999999993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0.49608961199938661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VlW8DeyfUvMP0HjhFE1h1l6unqWZUzVRXqkmbnhjnuR5uIw05b0SU3botZLXttHvPSb3SQ94leLJbq7gl7KxVQ==" saltValue="YWl7CK2p3FrUNE/kPF+P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0.1736695164</v>
      </c>
      <c r="C2" s="115">
        <v>0.95</v>
      </c>
      <c r="D2" s="116">
        <v>50.717962815851763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39.716252809925493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299.77526795353111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0.9696135924787419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12.84855225372141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12.84855225372141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12.84855225372141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12.84855225372141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12.84855225372141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12.84855225372141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0.55531805361675357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0.33777333333333298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6.9453945454574351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6.9453945454574351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0.77500000000000002</v>
      </c>
      <c r="C21" s="115">
        <v>0.95</v>
      </c>
      <c r="D21" s="116">
        <v>9.4911885685343371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22.086705401333919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4.1770706684296162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0.57994807749999999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0.10199999999999999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18.30380770317878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96.960746737260479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2.3752360395467411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1.1755235646488491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0.88529564619426293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2.5879090305551942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0.73853786759911899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lCTCEpNBUp5lqejpJrGcEzs+Hbj1MhcFAtI9f8EjJxsStJ0SAdN3kVBnWQFf9/GaeFs7xcfW5aqS6IjTnrrUyA==" saltValue="Qgps3ECpZyoNV18lba1e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X6ugi4Cm8AreE51Nn/c3YaPJuLccn5rmiTiJbF1TXaWDsA29ESQ2DCsDay/YgOQlzPIM2dOu2tPPyqoOrsslvA==" saltValue="2eIrg2eOGaEp//jX56D0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cpXldGgG/IfqDjDsMllckFjfBtMEgWRnl6PWpFoojWAqYbRff1Y6vlSpWufVo/R68Uu54i52YUm53WFB+ktb1g==" saltValue="loOtCIdiltmGKVytScwSe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0.19372297874347755</v>
      </c>
      <c r="C3" s="18">
        <f>frac_mam_1_5months * 2.6</f>
        <v>0.19372297874347755</v>
      </c>
      <c r="D3" s="18">
        <f>frac_mam_6_11months * 2.6</f>
        <v>0.27618170427677441</v>
      </c>
      <c r="E3" s="18">
        <f>frac_mam_12_23months * 2.6</f>
        <v>0.22045132160407122</v>
      </c>
      <c r="F3" s="18">
        <f>frac_mam_24_59months * 2.6</f>
        <v>0.12275080651566304</v>
      </c>
    </row>
    <row r="4" spans="1:6" ht="15.75" customHeight="1" x14ac:dyDescent="0.2">
      <c r="A4" s="4" t="s">
        <v>208</v>
      </c>
      <c r="B4" s="18">
        <f>frac_sam_1month * 2.6</f>
        <v>0.12945086201981754</v>
      </c>
      <c r="C4" s="18">
        <f>frac_sam_1_5months * 2.6</f>
        <v>0.12945086201981754</v>
      </c>
      <c r="D4" s="18">
        <f>frac_sam_6_11months * 2.6</f>
        <v>0.14373957704470494</v>
      </c>
      <c r="E4" s="18">
        <f>frac_sam_12_23months * 2.6</f>
        <v>0.11181692882896849</v>
      </c>
      <c r="F4" s="18">
        <f>frac_sam_24_59months * 2.6</f>
        <v>5.4633652019969628E-2</v>
      </c>
    </row>
  </sheetData>
  <sheetProtection algorithmName="SHA-512" hashValue="UOHMtGC8+vUGoWL2aMkmZul5iBtw+tGwlEgczNE0xO/t54snhGdfI82N3R6ScfjOva9WkYHIa0/WJAS7chuOeQ==" saltValue="Emk/3UewRaBt2GVnPECW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0.35</v>
      </c>
      <c r="E2" s="65">
        <f>food_insecure</f>
        <v>0.35</v>
      </c>
      <c r="F2" s="65">
        <f>food_insecure</f>
        <v>0.35</v>
      </c>
      <c r="G2" s="65">
        <f>food_insecure</f>
        <v>0.35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0.35</v>
      </c>
      <c r="F5" s="65">
        <f>food_insecure</f>
        <v>0.35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0.35</v>
      </c>
      <c r="F8" s="65">
        <f>food_insecure</f>
        <v>0.35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0.35</v>
      </c>
      <c r="F9" s="65">
        <f>food_insecure</f>
        <v>0.35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0.51400000000000001</v>
      </c>
      <c r="E10" s="65">
        <f>IF(ISBLANK(comm_deliv), frac_children_health_facility,1)</f>
        <v>0.51400000000000001</v>
      </c>
      <c r="F10" s="65">
        <f>IF(ISBLANK(comm_deliv), frac_children_health_facility,1)</f>
        <v>0.51400000000000001</v>
      </c>
      <c r="G10" s="65">
        <f>IF(ISBLANK(comm_deliv), frac_children_health_facility,1)</f>
        <v>0.51400000000000001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0.35</v>
      </c>
      <c r="I15" s="65">
        <f>food_insecure</f>
        <v>0.35</v>
      </c>
      <c r="J15" s="65">
        <f>food_insecure</f>
        <v>0.35</v>
      </c>
      <c r="K15" s="65">
        <f>food_insecure</f>
        <v>0.35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0.52200000000000002</v>
      </c>
      <c r="M24" s="65">
        <f>famplan_unmet_need</f>
        <v>0.52200000000000002</v>
      </c>
      <c r="N24" s="65">
        <f>famplan_unmet_need</f>
        <v>0.52200000000000002</v>
      </c>
      <c r="O24" s="65">
        <f>famplan_unmet_need</f>
        <v>0.52200000000000002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0.18106341140747084</v>
      </c>
      <c r="M25" s="65">
        <f>(1-food_insecure)*(0.49)+food_insecure*(0.7)</f>
        <v>0.5635</v>
      </c>
      <c r="N25" s="65">
        <f>(1-food_insecure)*(0.49)+food_insecure*(0.7)</f>
        <v>0.5635</v>
      </c>
      <c r="O25" s="65">
        <f>(1-food_insecure)*(0.49)+food_insecure*(0.7)</f>
        <v>0.5635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7.7598604888916081E-2</v>
      </c>
      <c r="M26" s="65">
        <f>(1-food_insecure)*(0.21)+food_insecure*(0.3)</f>
        <v>0.24149999999999999</v>
      </c>
      <c r="N26" s="65">
        <f>(1-food_insecure)*(0.21)+food_insecure*(0.3)</f>
        <v>0.24149999999999999</v>
      </c>
      <c r="O26" s="65">
        <f>(1-food_insecure)*(0.21)+food_insecure*(0.3)</f>
        <v>0.24149999999999999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6.2657258605957084E-2</v>
      </c>
      <c r="M27" s="65">
        <f>(1-food_insecure)*(0.3)</f>
        <v>0.19500000000000001</v>
      </c>
      <c r="N27" s="65">
        <f>(1-food_insecure)*(0.3)</f>
        <v>0.19500000000000001</v>
      </c>
      <c r="O27" s="65">
        <f>(1-food_insecure)*(0.3)</f>
        <v>0.19500000000000001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0.67868072509765598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MZamXFaWO+09grzhc2O+IhJB0MdLtYe4nqXts3H3F007/9k4aWXligA0zm8ohuClTBhTmavrLMEPn5VIuifQKA==" saltValue="A6OCJ9EIAenW3KmADimq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xd7Q0ZvngkwHrqpuOiNp58s8aWDJlgDOPUKsWYE4wvCn+0K2VEdhPi5o3fwHaqhj8krILpoKQ9qxG9fCVtGoFA==" saltValue="siFafWl0X/BGK6Kujttgr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/48d+s40iNYvyt5w0xfma5ALwShKFqxaqSKIpeoNrPLIRlIwIXWqti3VwWSju4oG8Pg2S7i6c1SidEDw4IrAfw==" saltValue="dvbiWBFjmZe+kdKlHRri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GzGExtzNTkN8/WA7GkghjpVuhbLCkXs5GdxBLLqbd/eBWOJfhdkYTpXs1krffecN5P897nrImPRHUxIuM7mrqA==" saltValue="tfPvQLKGiT5iG1BqcQ78/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0ftHUI8fbbnwmdzVhfBx9jWhxrkvJwErlzLPL6drbE7pTQ+ezB3GjbsLr+D4itGWq6fs3zaqqZb1luUUlEkpog==" saltValue="IbphPkL0ExfZMRb3NvLrA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qowLbfkAobejS4lcj+ebVZ5aVEwOTbKEVSWuDbS3JmMQ/2bb1uxhWTU4IrV2XaTHfsTvTLdqzL6gQETFI0ZiPQ==" saltValue="ZeCSFmY9G53zJ4RhPZsnp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11186.686</v>
      </c>
      <c r="C2" s="53">
        <v>27000</v>
      </c>
      <c r="D2" s="53">
        <v>56000</v>
      </c>
      <c r="E2" s="53">
        <v>45000</v>
      </c>
      <c r="F2" s="53">
        <v>29000</v>
      </c>
      <c r="G2" s="14">
        <f t="shared" ref="G2:G11" si="0">C2+D2+E2+F2</f>
        <v>157000</v>
      </c>
      <c r="H2" s="14">
        <f t="shared" ref="H2:H11" si="1">(B2 + stillbirth*B2/(1000-stillbirth))/(1-abortion)</f>
        <v>11855.73354618711</v>
      </c>
      <c r="I2" s="14">
        <f t="shared" ref="I2:I11" si="2">G2-H2</f>
        <v>145144.26645381289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11121.502</v>
      </c>
      <c r="C3" s="53">
        <v>27000</v>
      </c>
      <c r="D3" s="53">
        <v>56000</v>
      </c>
      <c r="E3" s="53">
        <v>47000</v>
      </c>
      <c r="F3" s="53">
        <v>29000</v>
      </c>
      <c r="G3" s="14">
        <f t="shared" si="0"/>
        <v>159000</v>
      </c>
      <c r="H3" s="14">
        <f t="shared" si="1"/>
        <v>11786.651055137065</v>
      </c>
      <c r="I3" s="14">
        <f t="shared" si="2"/>
        <v>147213.34894486293</v>
      </c>
    </row>
    <row r="4" spans="1:9" ht="15.75" customHeight="1" x14ac:dyDescent="0.2">
      <c r="A4" s="7">
        <f t="shared" si="3"/>
        <v>2023</v>
      </c>
      <c r="B4" s="52">
        <v>11051.46</v>
      </c>
      <c r="C4" s="53">
        <v>27000</v>
      </c>
      <c r="D4" s="53">
        <v>55000</v>
      </c>
      <c r="E4" s="53">
        <v>48000</v>
      </c>
      <c r="F4" s="53">
        <v>30000</v>
      </c>
      <c r="G4" s="14">
        <f t="shared" si="0"/>
        <v>160000</v>
      </c>
      <c r="H4" s="14">
        <f t="shared" si="1"/>
        <v>11712.420019328778</v>
      </c>
      <c r="I4" s="14">
        <f t="shared" si="2"/>
        <v>148287.57998067123</v>
      </c>
    </row>
    <row r="5" spans="1:9" ht="15.75" customHeight="1" x14ac:dyDescent="0.2">
      <c r="A5" s="7">
        <f t="shared" si="3"/>
        <v>2024</v>
      </c>
      <c r="B5" s="52">
        <v>10976.56</v>
      </c>
      <c r="C5" s="53">
        <v>27000</v>
      </c>
      <c r="D5" s="53">
        <v>55000</v>
      </c>
      <c r="E5" s="53">
        <v>50000</v>
      </c>
      <c r="F5" s="53">
        <v>32000</v>
      </c>
      <c r="G5" s="14">
        <f t="shared" si="0"/>
        <v>164000</v>
      </c>
      <c r="H5" s="14">
        <f t="shared" si="1"/>
        <v>11633.040438762253</v>
      </c>
      <c r="I5" s="14">
        <f t="shared" si="2"/>
        <v>152366.95956123775</v>
      </c>
    </row>
    <row r="6" spans="1:9" ht="15.75" customHeight="1" x14ac:dyDescent="0.2">
      <c r="A6" s="7">
        <f t="shared" si="3"/>
        <v>2025</v>
      </c>
      <c r="B6" s="52">
        <v>10896.802</v>
      </c>
      <c r="C6" s="53">
        <v>27000</v>
      </c>
      <c r="D6" s="53">
        <v>54000</v>
      </c>
      <c r="E6" s="53">
        <v>51000</v>
      </c>
      <c r="F6" s="53">
        <v>34000</v>
      </c>
      <c r="G6" s="14">
        <f t="shared" si="0"/>
        <v>166000</v>
      </c>
      <c r="H6" s="14">
        <f t="shared" si="1"/>
        <v>11548.512313437488</v>
      </c>
      <c r="I6" s="14">
        <f t="shared" si="2"/>
        <v>154451.48768656253</v>
      </c>
    </row>
    <row r="7" spans="1:9" ht="15.75" customHeight="1" x14ac:dyDescent="0.2">
      <c r="A7" s="7">
        <f t="shared" si="3"/>
        <v>2026</v>
      </c>
      <c r="B7" s="52">
        <v>10812.3078</v>
      </c>
      <c r="C7" s="53">
        <v>27000</v>
      </c>
      <c r="D7" s="53">
        <v>54000</v>
      </c>
      <c r="E7" s="53">
        <v>52000</v>
      </c>
      <c r="F7" s="53">
        <v>35000</v>
      </c>
      <c r="G7" s="14">
        <f t="shared" si="0"/>
        <v>168000</v>
      </c>
      <c r="H7" s="14">
        <f t="shared" si="1"/>
        <v>11458.964727906061</v>
      </c>
      <c r="I7" s="14">
        <f t="shared" si="2"/>
        <v>156541.03527209393</v>
      </c>
    </row>
    <row r="8" spans="1:9" ht="15.75" customHeight="1" x14ac:dyDescent="0.2">
      <c r="A8" s="7">
        <f t="shared" si="3"/>
        <v>2027</v>
      </c>
      <c r="B8" s="52">
        <v>10705.550999999999</v>
      </c>
      <c r="C8" s="53">
        <v>27000</v>
      </c>
      <c r="D8" s="53">
        <v>54000</v>
      </c>
      <c r="E8" s="53">
        <v>52000</v>
      </c>
      <c r="F8" s="53">
        <v>37000</v>
      </c>
      <c r="G8" s="14">
        <f t="shared" si="0"/>
        <v>170000</v>
      </c>
      <c r="H8" s="14">
        <f t="shared" si="1"/>
        <v>11345.823072276897</v>
      </c>
      <c r="I8" s="14">
        <f t="shared" si="2"/>
        <v>158654.17692772311</v>
      </c>
    </row>
    <row r="9" spans="1:9" ht="15.75" customHeight="1" x14ac:dyDescent="0.2">
      <c r="A9" s="7">
        <f t="shared" si="3"/>
        <v>2028</v>
      </c>
      <c r="B9" s="52">
        <v>10611.6932</v>
      </c>
      <c r="C9" s="53">
        <v>27000</v>
      </c>
      <c r="D9" s="53">
        <v>54000</v>
      </c>
      <c r="E9" s="53">
        <v>53000</v>
      </c>
      <c r="F9" s="53">
        <v>39000</v>
      </c>
      <c r="G9" s="14">
        <f t="shared" si="0"/>
        <v>173000</v>
      </c>
      <c r="H9" s="14">
        <f t="shared" si="1"/>
        <v>11246.351873386418</v>
      </c>
      <c r="I9" s="14">
        <f t="shared" si="2"/>
        <v>161753.64812661358</v>
      </c>
    </row>
    <row r="10" spans="1:9" ht="15.75" customHeight="1" x14ac:dyDescent="0.2">
      <c r="A10" s="7">
        <f t="shared" si="3"/>
        <v>2029</v>
      </c>
      <c r="B10" s="52">
        <v>10512.9802</v>
      </c>
      <c r="C10" s="53">
        <v>27000</v>
      </c>
      <c r="D10" s="53">
        <v>54000</v>
      </c>
      <c r="E10" s="53">
        <v>53000</v>
      </c>
      <c r="F10" s="53">
        <v>41000</v>
      </c>
      <c r="G10" s="14">
        <f t="shared" si="0"/>
        <v>175000</v>
      </c>
      <c r="H10" s="14">
        <f t="shared" si="1"/>
        <v>11141.735097198658</v>
      </c>
      <c r="I10" s="14">
        <f t="shared" si="2"/>
        <v>163858.26490280134</v>
      </c>
    </row>
    <row r="11" spans="1:9" ht="15.75" customHeight="1" x14ac:dyDescent="0.2">
      <c r="A11" s="7">
        <f t="shared" si="3"/>
        <v>2030</v>
      </c>
      <c r="B11" s="52">
        <v>10393.045</v>
      </c>
      <c r="C11" s="53">
        <v>27000</v>
      </c>
      <c r="D11" s="53">
        <v>53000</v>
      </c>
      <c r="E11" s="53">
        <v>54000</v>
      </c>
      <c r="F11" s="53">
        <v>43000</v>
      </c>
      <c r="G11" s="14">
        <f t="shared" si="0"/>
        <v>177000</v>
      </c>
      <c r="H11" s="14">
        <f t="shared" si="1"/>
        <v>11014.626874619724</v>
      </c>
      <c r="I11" s="14">
        <f t="shared" si="2"/>
        <v>165985.37312538028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RwpfxqL5xFQmXPxjHpVZj2g9HiperLUQYsSND8gzrKpjDj3cBWfjkhFa2fifXjC2kgc8bWcQ15VEdvBATLKkhQ==" saltValue="aJBrynMSnxwCPTsd1eCv6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T1kpGtKw529mF3/Xarwto7a8wGuLKxJL43Fp0MTp2wHg0o7D8/4bb2Cs8vd5G6gtFrkR1Lh+EWTauVGG0XHRIg==" saltValue="lvgdvAK0WE2tfyy9BWRyv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Z048+M44QvqIORt6E55r4iqYJsvgtxR4znqL0EBw7Qikcb295pO9bALFIrhAZ3Gz66qL4T7FHEe3OGuPgxjo3w==" saltValue="sb70OV0xD4naxdJ+3Yub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ubcdxslV2XC2KWWvvVmkXavHHICe082w47Om4KAwyzKlacnxYsDA4ZE2d0BTqaWaVyGdR0DtnsxBfpMRigciCg==" saltValue="qrVUz9JWbYpea0fvaFAp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y6tYq0Gp/Pt/pXAaz+7/G+ygMQ+JWVdNO8aX4Nk0cChrqavO13C7MGW0kfHcWuEFYy7K+CZGPAFS6UhMoFARjw==" saltValue="NnCUWT/9OXx/rsb+ogaX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M6hjIkxt/HxgpCniOYwliTm81S+wQxIkioSwZ9JOkHodULWh70gDa1Upr243ylkJpw3rjbN1O3+w8Lf12qi0aQ==" saltValue="UHbhU08F+cjNZhG/DwDZ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FUDoAU1NPwnKhlrQkYaRRtEGQBA8a/WE3v+WjB3XhhFoTuiW5qCBC7AhPe/nnVkdhDQuk1CbWj3455bAzegdxg==" saltValue="up7gz7YOSZ3A0o50dosy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mfrZT3bNwDEE8NUXFNlAca9S0ggrMRk3tScUvDiUNE79fzFTHfMQYSKtnJYL5FHXIUjF5K8SMwZVhWhgb5YRyw==" saltValue="GwwFBvBHqGhh3kj/8ark9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NF2+c5XriDGYLunjX4hLDfWaxk/3cJrRHkx3p3j0/XqcchKUsmIraHSaObthYIuNloVXgNlraCCT6oLBbghSzg==" saltValue="uD1drZE1YNPmZHyKewNI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cE7RSh0WZOrmr8O1Ln+Pxtid2DpAHICcUMG3ftkRjfbtGmUobFT/pfmcx/kQj9LkkqCGn5VAUcvzan24g2MgvA==" saltValue="2RHQzHIDcH5BYPv9FJ7B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9.9967548877928303E-2</v>
      </c>
    </row>
    <row r="5" spans="1:8" ht="15.75" customHeight="1" x14ac:dyDescent="0.2">
      <c r="B5" s="16" t="s">
        <v>80</v>
      </c>
      <c r="C5" s="54">
        <v>4.5855736954698113E-2</v>
      </c>
    </row>
    <row r="6" spans="1:8" ht="15.75" customHeight="1" x14ac:dyDescent="0.2">
      <c r="B6" s="16" t="s">
        <v>81</v>
      </c>
      <c r="C6" s="54">
        <v>0.15053620475370899</v>
      </c>
    </row>
    <row r="7" spans="1:8" ht="15.75" customHeight="1" x14ac:dyDescent="0.2">
      <c r="B7" s="16" t="s">
        <v>82</v>
      </c>
      <c r="C7" s="54">
        <v>0.37845561308485021</v>
      </c>
    </row>
    <row r="8" spans="1:8" ht="15.75" customHeight="1" x14ac:dyDescent="0.2">
      <c r="B8" s="16" t="s">
        <v>83</v>
      </c>
      <c r="C8" s="54">
        <v>6.6264308785834412E-3</v>
      </c>
    </row>
    <row r="9" spans="1:8" ht="15.75" customHeight="1" x14ac:dyDescent="0.2">
      <c r="B9" s="16" t="s">
        <v>84</v>
      </c>
      <c r="C9" s="54">
        <v>0.21690164009790761</v>
      </c>
    </row>
    <row r="10" spans="1:8" ht="15.75" customHeight="1" x14ac:dyDescent="0.2">
      <c r="B10" s="16" t="s">
        <v>85</v>
      </c>
      <c r="C10" s="54">
        <v>0.1016568253523232</v>
      </c>
    </row>
    <row r="11" spans="1:8" ht="15.75" customHeight="1" x14ac:dyDescent="0.2">
      <c r="B11" s="24" t="s">
        <v>41</v>
      </c>
      <c r="C11" s="50">
        <f>SUM(C3:C10)</f>
        <v>0.99999999999999978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8.8455425688648295E-2</v>
      </c>
      <c r="D14" s="54">
        <v>8.8455425688648295E-2</v>
      </c>
      <c r="E14" s="54">
        <v>8.8455425688648295E-2</v>
      </c>
      <c r="F14" s="54">
        <v>8.8455425688648295E-2</v>
      </c>
    </row>
    <row r="15" spans="1:8" ht="15.75" customHeight="1" x14ac:dyDescent="0.2">
      <c r="B15" s="16" t="s">
        <v>88</v>
      </c>
      <c r="C15" s="54">
        <v>0.21683388449278179</v>
      </c>
      <c r="D15" s="54">
        <v>0.21683388449278179</v>
      </c>
      <c r="E15" s="54">
        <v>0.21683388449278179</v>
      </c>
      <c r="F15" s="54">
        <v>0.21683388449278179</v>
      </c>
    </row>
    <row r="16" spans="1:8" ht="15.75" customHeight="1" x14ac:dyDescent="0.2">
      <c r="B16" s="16" t="s">
        <v>89</v>
      </c>
      <c r="C16" s="54">
        <v>2.2895643031463318E-2</v>
      </c>
      <c r="D16" s="54">
        <v>2.2895643031463318E-2</v>
      </c>
      <c r="E16" s="54">
        <v>2.2895643031463318E-2</v>
      </c>
      <c r="F16" s="54">
        <v>2.2895643031463318E-2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0.1027014168770197</v>
      </c>
      <c r="D19" s="54">
        <v>0.1027014168770197</v>
      </c>
      <c r="E19" s="54">
        <v>0.1027014168770197</v>
      </c>
      <c r="F19" s="54">
        <v>0.1027014168770197</v>
      </c>
    </row>
    <row r="20" spans="1:8" ht="15.75" customHeight="1" x14ac:dyDescent="0.2">
      <c r="B20" s="16" t="s">
        <v>93</v>
      </c>
      <c r="C20" s="54">
        <v>2.9908649689179889E-2</v>
      </c>
      <c r="D20" s="54">
        <v>2.9908649689179889E-2</v>
      </c>
      <c r="E20" s="54">
        <v>2.9908649689179889E-2</v>
      </c>
      <c r="F20" s="54">
        <v>2.9908649689179889E-2</v>
      </c>
    </row>
    <row r="21" spans="1:8" ht="15.75" customHeight="1" x14ac:dyDescent="0.2">
      <c r="B21" s="16" t="s">
        <v>94</v>
      </c>
      <c r="C21" s="54">
        <v>0.10762007715916989</v>
      </c>
      <c r="D21" s="54">
        <v>0.10762007715916989</v>
      </c>
      <c r="E21" s="54">
        <v>0.10762007715916989</v>
      </c>
      <c r="F21" s="54">
        <v>0.10762007715916989</v>
      </c>
    </row>
    <row r="22" spans="1:8" ht="15.75" customHeight="1" x14ac:dyDescent="0.2">
      <c r="B22" s="16" t="s">
        <v>95</v>
      </c>
      <c r="C22" s="54">
        <v>0.43158490306173702</v>
      </c>
      <c r="D22" s="54">
        <v>0.43158490306173702</v>
      </c>
      <c r="E22" s="54">
        <v>0.43158490306173702</v>
      </c>
      <c r="F22" s="54">
        <v>0.43158490306173702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8.8599999999999998E-2</v>
      </c>
    </row>
    <row r="27" spans="1:8" ht="15.75" customHeight="1" x14ac:dyDescent="0.2">
      <c r="B27" s="16" t="s">
        <v>102</v>
      </c>
      <c r="C27" s="54">
        <v>8.3000000000000001E-3</v>
      </c>
    </row>
    <row r="28" spans="1:8" ht="15.75" customHeight="1" x14ac:dyDescent="0.2">
      <c r="B28" s="16" t="s">
        <v>103</v>
      </c>
      <c r="C28" s="54">
        <v>0.15770000000000001</v>
      </c>
    </row>
    <row r="29" spans="1:8" ht="15.75" customHeight="1" x14ac:dyDescent="0.2">
      <c r="B29" s="16" t="s">
        <v>104</v>
      </c>
      <c r="C29" s="54">
        <v>0.16880000000000001</v>
      </c>
    </row>
    <row r="30" spans="1:8" ht="15.75" customHeight="1" x14ac:dyDescent="0.2">
      <c r="B30" s="16" t="s">
        <v>2</v>
      </c>
      <c r="C30" s="54">
        <v>0.10639999999999999</v>
      </c>
    </row>
    <row r="31" spans="1:8" ht="15.75" customHeight="1" x14ac:dyDescent="0.2">
      <c r="B31" s="16" t="s">
        <v>105</v>
      </c>
      <c r="C31" s="54">
        <v>0.10920000000000001</v>
      </c>
    </row>
    <row r="32" spans="1:8" ht="15.75" customHeight="1" x14ac:dyDescent="0.2">
      <c r="B32" s="16" t="s">
        <v>106</v>
      </c>
      <c r="C32" s="54">
        <v>1.8800000000000001E-2</v>
      </c>
    </row>
    <row r="33" spans="2:3" ht="15.75" customHeight="1" x14ac:dyDescent="0.2">
      <c r="B33" s="16" t="s">
        <v>107</v>
      </c>
      <c r="C33" s="54">
        <v>8.4600000000000009E-2</v>
      </c>
    </row>
    <row r="34" spans="2:3" ht="15.75" customHeight="1" x14ac:dyDescent="0.2">
      <c r="B34" s="16" t="s">
        <v>108</v>
      </c>
      <c r="C34" s="54">
        <v>0.25759999999776478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B6GrMBC5dHF6R2YnWu3amxBGWgE9zx9e5gZ0egQC2GTqS1HrUSQyFxOLK2ECZBnuh6O3I0ZnnabNqYxGg6fzPg==" saltValue="Pn3QGKxsoSp0owxgBbHWK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0.66762560622730005</v>
      </c>
      <c r="D2" s="55">
        <v>0.66762560622730005</v>
      </c>
      <c r="E2" s="55">
        <v>0.59500372526799405</v>
      </c>
      <c r="F2" s="55">
        <v>0.38100949701634901</v>
      </c>
      <c r="G2" s="55">
        <v>0.34484494435970198</v>
      </c>
    </row>
    <row r="3" spans="1:15" ht="15.75" customHeight="1" x14ac:dyDescent="0.2">
      <c r="B3" s="7" t="s">
        <v>113</v>
      </c>
      <c r="C3" s="55">
        <v>0.18074881912020599</v>
      </c>
      <c r="D3" s="55">
        <v>0.18074881912020599</v>
      </c>
      <c r="E3" s="55">
        <v>0.218678200900393</v>
      </c>
      <c r="F3" s="55">
        <v>0.26947406453628497</v>
      </c>
      <c r="G3" s="55">
        <v>0.27324676782687402</v>
      </c>
    </row>
    <row r="4" spans="1:15" ht="15.75" customHeight="1" x14ac:dyDescent="0.2">
      <c r="B4" s="7" t="s">
        <v>114</v>
      </c>
      <c r="C4" s="56">
        <v>8.58190532050008E-2</v>
      </c>
      <c r="D4" s="56">
        <v>8.58190532050008E-2</v>
      </c>
      <c r="E4" s="56">
        <v>0.10849992686993</v>
      </c>
      <c r="F4" s="56">
        <v>0.196529120835613</v>
      </c>
      <c r="G4" s="56">
        <v>0.203917682529314</v>
      </c>
    </row>
    <row r="5" spans="1:15" ht="15.75" customHeight="1" x14ac:dyDescent="0.2">
      <c r="B5" s="7" t="s">
        <v>115</v>
      </c>
      <c r="C5" s="56">
        <v>6.5806520641967403E-2</v>
      </c>
      <c r="D5" s="56">
        <v>6.5806520641967403E-2</v>
      </c>
      <c r="E5" s="56">
        <v>7.7818143807935905E-2</v>
      </c>
      <c r="F5" s="56">
        <v>0.15298731887004799</v>
      </c>
      <c r="G5" s="56">
        <v>0.17799060439855399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0.71073279633790098</v>
      </c>
      <c r="D8" s="55">
        <v>0.71073279633790098</v>
      </c>
      <c r="E8" s="55">
        <v>0.61423573562775802</v>
      </c>
      <c r="F8" s="55">
        <v>0.65589780098569705</v>
      </c>
      <c r="G8" s="55">
        <v>0.76233278942657601</v>
      </c>
    </row>
    <row r="9" spans="1:15" ht="15.75" customHeight="1" x14ac:dyDescent="0.2">
      <c r="B9" s="7" t="s">
        <v>118</v>
      </c>
      <c r="C9" s="55">
        <v>0.164969570014246</v>
      </c>
      <c r="D9" s="55">
        <v>0.164969570014246</v>
      </c>
      <c r="E9" s="55">
        <v>0.22425607814307499</v>
      </c>
      <c r="F9" s="55">
        <v>0.216306716798184</v>
      </c>
      <c r="G9" s="55">
        <v>0.16944242158688899</v>
      </c>
    </row>
    <row r="10" spans="1:15" ht="15.75" customHeight="1" x14ac:dyDescent="0.2">
      <c r="B10" s="7" t="s">
        <v>119</v>
      </c>
      <c r="C10" s="56">
        <v>7.4508837978260592E-2</v>
      </c>
      <c r="D10" s="56">
        <v>7.4508837978260592E-2</v>
      </c>
      <c r="E10" s="56">
        <v>0.106223732414144</v>
      </c>
      <c r="F10" s="56">
        <v>8.4788969847719692E-2</v>
      </c>
      <c r="G10" s="56">
        <v>4.7211848659870402E-2</v>
      </c>
    </row>
    <row r="11" spans="1:15" ht="15.75" customHeight="1" x14ac:dyDescent="0.2">
      <c r="B11" s="7" t="s">
        <v>120</v>
      </c>
      <c r="C11" s="56">
        <v>4.9788793084545202E-2</v>
      </c>
      <c r="D11" s="56">
        <v>4.9788793084545202E-2</v>
      </c>
      <c r="E11" s="56">
        <v>5.5284452709501899E-2</v>
      </c>
      <c r="F11" s="56">
        <v>4.3006511088064803E-2</v>
      </c>
      <c r="G11" s="56">
        <v>2.1012943084603702E-2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0.46033876800000001</v>
      </c>
      <c r="D14" s="57">
        <v>0.44014876555400001</v>
      </c>
      <c r="E14" s="57">
        <v>0.44014876555400001</v>
      </c>
      <c r="F14" s="57">
        <v>0.382676710483</v>
      </c>
      <c r="G14" s="57">
        <v>0.382676710483</v>
      </c>
      <c r="H14" s="58">
        <v>0.42899999999999999</v>
      </c>
      <c r="I14" s="58">
        <v>0.42899999999999999</v>
      </c>
      <c r="J14" s="58">
        <v>0.42899999999999999</v>
      </c>
      <c r="K14" s="58">
        <v>0.42899999999999999</v>
      </c>
      <c r="L14" s="58">
        <v>0.23255808934700001</v>
      </c>
      <c r="M14" s="58">
        <v>0.21344194763999999</v>
      </c>
      <c r="N14" s="58">
        <v>0.206722244242</v>
      </c>
      <c r="O14" s="58">
        <v>0.21814035192949999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0.22836928080539565</v>
      </c>
      <c r="D15" s="55">
        <f t="shared" si="0"/>
        <v>0.21835323032569284</v>
      </c>
      <c r="E15" s="55">
        <f t="shared" si="0"/>
        <v>0.21835323032569284</v>
      </c>
      <c r="F15" s="55">
        <f t="shared" si="0"/>
        <v>0.18984194082471309</v>
      </c>
      <c r="G15" s="55">
        <f t="shared" si="0"/>
        <v>0.18984194082471309</v>
      </c>
      <c r="H15" s="55">
        <f t="shared" si="0"/>
        <v>0.21282244354773686</v>
      </c>
      <c r="I15" s="55">
        <f t="shared" si="0"/>
        <v>0.21282244354773686</v>
      </c>
      <c r="J15" s="55">
        <f t="shared" si="0"/>
        <v>0.21282244354773686</v>
      </c>
      <c r="K15" s="55">
        <f t="shared" si="0"/>
        <v>0.21282244354773686</v>
      </c>
      <c r="L15" s="55">
        <f t="shared" si="0"/>
        <v>0.11536965231147192</v>
      </c>
      <c r="M15" s="55">
        <f t="shared" si="0"/>
        <v>0.10588633298912099</v>
      </c>
      <c r="N15" s="55">
        <f t="shared" si="0"/>
        <v>0.10255275793765621</v>
      </c>
      <c r="O15" s="55">
        <f t="shared" si="0"/>
        <v>0.10821716255011529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DleXEqS+zQrjB0DYp1ojNslwLkEpLLa93uo9ZWgaYmsiCei7l76jO6NM5+FLOjfGEQqncwIGAdmGhmLQ1I+y2Q==" saltValue="De3gsY9RNKR7tvJUrJSa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9.2236928641796098E-2</v>
      </c>
      <c r="D2" s="56">
        <v>6.3108289999999997E-2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0.113897509872913</v>
      </c>
      <c r="D3" s="56">
        <v>0.11909740000000001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0.14785376191139199</v>
      </c>
      <c r="D4" s="56">
        <v>0.43906440000000002</v>
      </c>
      <c r="E4" s="56">
        <v>0.83675640821456898</v>
      </c>
      <c r="F4" s="56">
        <v>0.38914692401885997</v>
      </c>
      <c r="G4" s="56">
        <v>0</v>
      </c>
    </row>
    <row r="5" spans="1:7" x14ac:dyDescent="0.2">
      <c r="B5" s="98" t="s">
        <v>132</v>
      </c>
      <c r="C5" s="55">
        <v>0.64601179957389898</v>
      </c>
      <c r="D5" s="55">
        <v>0.37872991</v>
      </c>
      <c r="E5" s="55">
        <v>0.1632435917854311</v>
      </c>
      <c r="F5" s="55">
        <v>0.61085307598114003</v>
      </c>
      <c r="G5" s="55">
        <v>1</v>
      </c>
    </row>
  </sheetData>
  <sheetProtection algorithmName="SHA-512" hashValue="ZhTGLkTv45sv2PD076CBzaozmP1zA6bqZEOwtd4vc5Fd9uXKrcNfP6nVefMqS0hy9q5Pg+qdoSc6h4m+ffjJdQ==" saltValue="F3lALpuO+8pO0FOj2QBIp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GhH0mJbvI0QdxKK8C4R1mdZesOgtNJ0vK7dj7/UCOc7P426FSlqy2YvjR9ppJtujKs4zr/brSuJEThM4du0pyg==" saltValue="BErdXC7PqJWtNMCXeuKPs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gKCjvut/qq0brMfuv4BDlt/tJp+9QG2RC8s5joOnW4e10GCHamdBZrm6kwB+NDeqGmzkwHqB9Dw5NEUJuF84dQ==" saltValue="9Jzq/3MvmVqGgDXWwKQgX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TufUJ2K+s1dE/Ye4EXbPSuWyQNYknZf2/OXWB+T9cPzd9BfFG1V+pcX/mN6iv0KP2hY/YRcP+EaZCKb38L4DBQ==" saltValue="S6PojX4cJh/1N2iwi4oNz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+nhx6puHoB+ciRq0sXszJJQO97VaDFlizHlTkrHAGBb3TYbRGQ9Fi/shNNrgo/45pD90lB/e4q1vd6SfTWwtWw==" saltValue="H0EChsht/tw1QrNO0Hxn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2022-02-02T06:51:45Z</dcterms:modified>
</cp:coreProperties>
</file>