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AD6C88F6-8731-462A-808D-BB1D825BE6D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2" i="2" l="1"/>
  <c r="A25" i="2"/>
  <c r="A38" i="2"/>
  <c r="A26" i="2"/>
  <c r="A14" i="2"/>
  <c r="A30" i="2"/>
  <c r="A39" i="2"/>
  <c r="I10" i="2"/>
  <c r="A17" i="2"/>
  <c r="A33" i="2"/>
  <c r="I39" i="2"/>
  <c r="A27" i="2"/>
  <c r="I5" i="2"/>
  <c r="I9" i="2"/>
  <c r="A18" i="2"/>
  <c r="A34" i="2"/>
  <c r="A19" i="2"/>
  <c r="A35" i="2"/>
  <c r="A40" i="2"/>
  <c r="A12" i="2"/>
  <c r="A20" i="2"/>
  <c r="A28" i="2"/>
  <c r="A36" i="2"/>
  <c r="A13" i="2"/>
  <c r="A21" i="2"/>
  <c r="A29" i="2"/>
  <c r="A37" i="2"/>
  <c r="A15" i="2"/>
  <c r="A23" i="2"/>
  <c r="A31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<sst xmlns="http://schemas.openxmlformats.org/spreadsheetml/2006/main" count="2092" uniqueCount="337">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</sst>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341539.130859375</v>
      </c>
    </row>
    <row r="8" spans="1:3" ht="15" customHeight="1" x14ac:dyDescent="0.2">
      <c r="B8" s="7" t="s">
        <v>19</v>
      </c>
      <c r="C8" s="46">
        <v>0.2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0.84452529907226603</v>
      </c>
    </row>
    <row r="11" spans="1:3" ht="15" customHeight="1" x14ac:dyDescent="0.2">
      <c r="B11" s="7" t="s">
        <v>22</v>
      </c>
      <c r="C11" s="46">
        <v>0.97599999999999998</v>
      </c>
    </row>
    <row r="12" spans="1:3" ht="15" customHeight="1" x14ac:dyDescent="0.2">
      <c r="B12" s="7" t="s">
        <v>23</v>
      </c>
      <c r="C12" s="46">
        <v>0.77200000000000002</v>
      </c>
    </row>
    <row r="13" spans="1:3" ht="15" customHeight="1" x14ac:dyDescent="0.2">
      <c r="B13" s="7" t="s">
        <v>24</v>
      </c>
      <c r="C13" s="46">
        <v>0.109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0.1542</v>
      </c>
    </row>
    <row r="24" spans="1:3" ht="15" customHeight="1" x14ac:dyDescent="0.2">
      <c r="B24" s="12" t="s">
        <v>33</v>
      </c>
      <c r="C24" s="47">
        <v>0.504</v>
      </c>
    </row>
    <row r="25" spans="1:3" ht="15" customHeight="1" x14ac:dyDescent="0.2">
      <c r="B25" s="12" t="s">
        <v>34</v>
      </c>
      <c r="C25" s="47">
        <v>0.31219999999999998</v>
      </c>
    </row>
    <row r="26" spans="1:3" ht="15" customHeight="1" x14ac:dyDescent="0.2">
      <c r="B26" s="12" t="s">
        <v>35</v>
      </c>
      <c r="C26" s="47">
        <v>2.9600000000000001E-2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6.1573833137445604</v>
      </c>
    </row>
    <row r="38" spans="1:5" ht="15" customHeight="1" x14ac:dyDescent="0.2">
      <c r="B38" s="28" t="s">
        <v>45</v>
      </c>
      <c r="C38" s="117">
        <v>7.5435707882581999</v>
      </c>
      <c r="D38" s="9"/>
      <c r="E38" s="10"/>
    </row>
    <row r="39" spans="1:5" ht="15" customHeight="1" x14ac:dyDescent="0.2">
      <c r="B39" s="28" t="s">
        <v>46</v>
      </c>
      <c r="C39" s="117">
        <v>8.6192212346124695</v>
      </c>
      <c r="D39" s="9"/>
      <c r="E39" s="9"/>
    </row>
    <row r="40" spans="1:5" ht="15" customHeight="1" x14ac:dyDescent="0.2">
      <c r="B40" s="28" t="s">
        <v>47</v>
      </c>
      <c r="C40" s="117">
        <v>27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4.4836800459999999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2.8462600000000001E-2</v>
      </c>
      <c r="D45" s="9"/>
    </row>
    <row r="46" spans="1:5" ht="15.75" customHeight="1" x14ac:dyDescent="0.2">
      <c r="B46" s="28" t="s">
        <v>52</v>
      </c>
      <c r="C46" s="47">
        <v>0.107963</v>
      </c>
      <c r="D46" s="9"/>
    </row>
    <row r="47" spans="1:5" ht="15.75" customHeight="1" x14ac:dyDescent="0.2">
      <c r="B47" s="28" t="s">
        <v>53</v>
      </c>
      <c r="C47" s="47">
        <v>8.4610800000000014E-2</v>
      </c>
      <c r="D47" s="9"/>
      <c r="E47" s="10"/>
    </row>
    <row r="48" spans="1:5" ht="15" customHeight="1" x14ac:dyDescent="0.2">
      <c r="B48" s="28" t="s">
        <v>54</v>
      </c>
      <c r="C48" s="48">
        <v>0.77896359999999998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0.54538974441461352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7.4772848999999901</v>
      </c>
    </row>
    <row r="63" spans="1:4" ht="15.75" customHeight="1" x14ac:dyDescent="0.2">
      <c r="A63" s="39"/>
    </row>
  </sheetData>
  <sheetProtection algorithmName="SHA-512" hashValue="1oFho+aGeBO8vBUY91M/tXw3jI63kgZD/2AppFwX77e9bHqjw7pwCrb8GmOMQwr+wwWrBOrdXCxVl2oVwwib4w==" saltValue="Id4lYhcsl7fDm8K9QveQ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0.226056495092468</v>
      </c>
      <c r="C2" s="115">
        <v>0.95</v>
      </c>
      <c r="D2" s="116">
        <v>107.0201908947332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40.978199545296739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1182.463810200042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1.727104628102593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14.11049898909264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14.11049898909264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14.11049898909264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14.11049898909264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14.11049898909264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14.11049898909264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1.817264788987992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0.31415611111111102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0.75648277279999998</v>
      </c>
      <c r="C18" s="115">
        <v>0.95</v>
      </c>
      <c r="D18" s="116">
        <v>27.02885669161574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0.75648277279999998</v>
      </c>
      <c r="C19" s="115">
        <v>0.95</v>
      </c>
      <c r="D19" s="116">
        <v>27.02885669161574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0.97804367069999998</v>
      </c>
      <c r="C21" s="115">
        <v>0.95</v>
      </c>
      <c r="D21" s="116">
        <v>17.591217247758362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24.926085555919201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4.9657873780366408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0.73188973746259089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19.66637718058168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4.8103308680000012E-2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225.46212730893359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0.86388676042059953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4.0149037192341366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0.20890825269999999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0.83841042821069811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6.1634669588090496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0.97818360252186098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pHj1kAU39Q1DREPF7fPNppAnkLb9ctse5MAqk5+pKTgVXIRvzTa5jqr6m2wpbv2qGKt4ECp04jfiBRszN0nlg==" saltValue="3kiK5HFYBUVVtxY2Vsdv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isY3S1cUJ+1j0630FJVSwYd9rTxxXr6BLmY/xgJbR3wa2+a4cfbGGQwPhktfhqHhX3afLtE076+LqBrUl/EqA==" saltValue="DhV1xuMRD2XF0/+gQ2UM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br8xDA2y0xikeGx5MFHE8yRfGj4uvgeIyxR9zOmuM5aKGPBVKjzgceVIqAcPhpJfl+/nKPyPZgQTgdoP2JS2Eg==" saltValue="K6H3GnIDWO/NGTN5I4Oa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3.9589771000000003E-2</v>
      </c>
      <c r="C3" s="18">
        <f>frac_mam_1_5months * 2.6</f>
        <v>3.9589771000000003E-2</v>
      </c>
      <c r="D3" s="18">
        <f>frac_mam_6_11months * 2.6</f>
        <v>1.107064348E-2</v>
      </c>
      <c r="E3" s="18">
        <f>frac_mam_12_23months * 2.6</f>
        <v>4.9481507399999999E-2</v>
      </c>
      <c r="F3" s="18">
        <f>frac_mam_24_59months * 2.6</f>
        <v>4.7725904200000009E-2</v>
      </c>
    </row>
    <row r="4" spans="1:6" ht="15.75" customHeight="1" x14ac:dyDescent="0.2">
      <c r="A4" s="4" t="s">
        <v>208</v>
      </c>
      <c r="B4" s="18">
        <f>frac_sam_1month * 2.6</f>
        <v>4.7193848000000004E-3</v>
      </c>
      <c r="C4" s="18">
        <f>frac_sam_1_5months * 2.6</f>
        <v>4.7193848000000004E-3</v>
      </c>
      <c r="D4" s="18">
        <f>frac_sam_6_11months * 2.6</f>
        <v>0</v>
      </c>
      <c r="E4" s="18">
        <f>frac_sam_12_23months * 2.6</f>
        <v>1.139856432E-2</v>
      </c>
      <c r="F4" s="18">
        <f>frac_sam_24_59months * 2.6</f>
        <v>1.3172276780000001E-3</v>
      </c>
    </row>
  </sheetData>
  <sheetProtection algorithmName="SHA-512" hashValue="MkkVe8JwTBg1UfrwItoktCh+bnc8h2SFqiGki/tQjLcBEHDlyZW1gjgbQUc3q8HWlkou9DRrJZ3Ktc33drprLQ==" saltValue="kQj0DKp1THvdJQFkx/ZA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</v>
      </c>
      <c r="E2" s="65">
        <f>food_insecure</f>
        <v>0.2</v>
      </c>
      <c r="F2" s="65">
        <f>food_insecure</f>
        <v>0.2</v>
      </c>
      <c r="G2" s="65">
        <f>food_insecure</f>
        <v>0.2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</v>
      </c>
      <c r="F5" s="65">
        <f>food_insecure</f>
        <v>0.2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</v>
      </c>
      <c r="F8" s="65">
        <f>food_insecure</f>
        <v>0.2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</v>
      </c>
      <c r="F9" s="65">
        <f>food_insecure</f>
        <v>0.2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0.77200000000000002</v>
      </c>
      <c r="E10" s="65">
        <f>IF(ISBLANK(comm_deliv), frac_children_health_facility,1)</f>
        <v>0.77200000000000002</v>
      </c>
      <c r="F10" s="65">
        <f>IF(ISBLANK(comm_deliv), frac_children_health_facility,1)</f>
        <v>0.77200000000000002</v>
      </c>
      <c r="G10" s="65">
        <f>IF(ISBLANK(comm_deliv), frac_children_health_facility,1)</f>
        <v>0.77200000000000002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</v>
      </c>
      <c r="I15" s="65">
        <f>food_insecure</f>
        <v>0.2</v>
      </c>
      <c r="J15" s="65">
        <f>food_insecure</f>
        <v>0.2</v>
      </c>
      <c r="K15" s="65">
        <f>food_insecure</f>
        <v>0.2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0.97599999999999998</v>
      </c>
      <c r="I18" s="65">
        <f>frac_PW_health_facility</f>
        <v>0.97599999999999998</v>
      </c>
      <c r="J18" s="65">
        <f>frac_PW_health_facility</f>
        <v>0.97599999999999998</v>
      </c>
      <c r="K18" s="65">
        <f>frac_PW_health_facility</f>
        <v>0.97599999999999998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0.109</v>
      </c>
      <c r="M24" s="65">
        <f>famplan_unmet_need</f>
        <v>0.109</v>
      </c>
      <c r="N24" s="65">
        <f>famplan_unmet_need</f>
        <v>0.109</v>
      </c>
      <c r="O24" s="65">
        <f>famplan_unmet_need</f>
        <v>0.109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8.2712540893554468E-2</v>
      </c>
      <c r="M25" s="65">
        <f>(1-food_insecure)*(0.49)+food_insecure*(0.7)</f>
        <v>0.53200000000000003</v>
      </c>
      <c r="N25" s="65">
        <f>(1-food_insecure)*(0.49)+food_insecure*(0.7)</f>
        <v>0.53200000000000003</v>
      </c>
      <c r="O25" s="65">
        <f>(1-food_insecure)*(0.49)+food_insecure*(0.7)</f>
        <v>0.53200000000000003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3.5448231811523345E-2</v>
      </c>
      <c r="M26" s="65">
        <f>(1-food_insecure)*(0.21)+food_insecure*(0.3)</f>
        <v>0.22800000000000001</v>
      </c>
      <c r="N26" s="65">
        <f>(1-food_insecure)*(0.21)+food_insecure*(0.3)</f>
        <v>0.22800000000000001</v>
      </c>
      <c r="O26" s="65">
        <f>(1-food_insecure)*(0.21)+food_insecure*(0.3)</f>
        <v>0.22800000000000001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3.7313928222656154E-2</v>
      </c>
      <c r="M27" s="65">
        <f>(1-food_insecure)*(0.3)</f>
        <v>0.24</v>
      </c>
      <c r="N27" s="65">
        <f>(1-food_insecure)*(0.3)</f>
        <v>0.24</v>
      </c>
      <c r="O27" s="65">
        <f>(1-food_insecure)*(0.3)</f>
        <v>0.24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0.84452529907226614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4eIrP55jw/rpHMe9VTZFAoeZB1tZxIC3YEXPxoeQL6rlb4NZM7FD4brK6+0onxh8Fp/7GnG5wasK6QT7zDR2CA==" saltValue="AxLKX4v2Bjr/mdDMdImf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jJvhOU5HY6tHRMGQNGNGnC7jjwWdZ+Ks5QBi8RMSt9lx0L8vGORcpc0mR5PCHbSPPif+2kkl0aBkRFX5pu8cEg==" saltValue="1DRLxp1rt1QB3spQ/mMj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VBXtdJ7yealdWRiV/6KsnPDLMQhAypa4ObiW9EYwA1DA7+ha9/lucDwjjXIPZQQzZTABF7FCiewOjqK17twtAA==" saltValue="QpWyH+x4gikrE5c2VWyb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Y0wW63oI2X0JMFpu0iFtdQ2jGqFyev8Ctmdu7WrwY+bqBdxyZ7hy1PHrABj+oiPXyTNkPx+8d603VACr0JLJQ==" saltValue="9q//Bk3ZRhcgFOOI7MZDe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AF01o277hRROpLvM9qX/+AabjvJUXaf1dAc2LKVcyyDZ3GUUDnjolAOYV+kiMk5rifwb7Ep3RiC1Vs/v/267A==" saltValue="V4WwEpiVSXbVrqeg3blU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3sAP3SA0nqG8T7n/qTNBQ4bXOHwzmf6WlR8FYyhK0FnR6I+73jMZoG35fF9i0yM2MvCG3YtobqhIHZ28v0GDUg==" saltValue="8pLTezgYiinMLOAXKQqk0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66865.478399999993</v>
      </c>
      <c r="C2" s="53">
        <v>176000</v>
      </c>
      <c r="D2" s="53">
        <v>394000</v>
      </c>
      <c r="E2" s="53">
        <v>402000</v>
      </c>
      <c r="F2" s="53">
        <v>332000</v>
      </c>
      <c r="G2" s="14">
        <f t="shared" ref="G2:G11" si="0">C2+D2+E2+F2</f>
        <v>1304000</v>
      </c>
      <c r="H2" s="14">
        <f t="shared" ref="H2:H11" si="1">(B2 + stillbirth*B2/(1000-stillbirth))/(1-abortion)</f>
        <v>70405.274725419498</v>
      </c>
      <c r="I2" s="14">
        <f t="shared" ref="I2:I11" si="2">G2-H2</f>
        <v>1233594.7252745805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66313.457999999999</v>
      </c>
      <c r="C3" s="53">
        <v>176000</v>
      </c>
      <c r="D3" s="53">
        <v>389000</v>
      </c>
      <c r="E3" s="53">
        <v>405000</v>
      </c>
      <c r="F3" s="53">
        <v>340000</v>
      </c>
      <c r="G3" s="14">
        <f t="shared" si="0"/>
        <v>1310000</v>
      </c>
      <c r="H3" s="14">
        <f t="shared" si="1"/>
        <v>69824.030878130507</v>
      </c>
      <c r="I3" s="14">
        <f t="shared" si="2"/>
        <v>1240175.9691218694</v>
      </c>
    </row>
    <row r="4" spans="1:9" ht="15.75" customHeight="1" x14ac:dyDescent="0.2">
      <c r="A4" s="7">
        <f t="shared" si="3"/>
        <v>2023</v>
      </c>
      <c r="B4" s="52">
        <v>65717.938000000009</v>
      </c>
      <c r="C4" s="53">
        <v>177000</v>
      </c>
      <c r="D4" s="53">
        <v>384000</v>
      </c>
      <c r="E4" s="53">
        <v>407000</v>
      </c>
      <c r="F4" s="53">
        <v>349000</v>
      </c>
      <c r="G4" s="14">
        <f t="shared" si="0"/>
        <v>1317000</v>
      </c>
      <c r="H4" s="14">
        <f t="shared" si="1"/>
        <v>69196.984602417608</v>
      </c>
      <c r="I4" s="14">
        <f t="shared" si="2"/>
        <v>1247803.0153975824</v>
      </c>
    </row>
    <row r="5" spans="1:9" ht="15.75" customHeight="1" x14ac:dyDescent="0.2">
      <c r="A5" s="7">
        <f t="shared" si="3"/>
        <v>2024</v>
      </c>
      <c r="B5" s="52">
        <v>65092.705800000011</v>
      </c>
      <c r="C5" s="53">
        <v>177000</v>
      </c>
      <c r="D5" s="53">
        <v>378000</v>
      </c>
      <c r="E5" s="53">
        <v>409000</v>
      </c>
      <c r="F5" s="53">
        <v>357000</v>
      </c>
      <c r="G5" s="14">
        <f t="shared" si="0"/>
        <v>1321000</v>
      </c>
      <c r="H5" s="14">
        <f t="shared" si="1"/>
        <v>68538.653190431811</v>
      </c>
      <c r="I5" s="14">
        <f t="shared" si="2"/>
        <v>1252461.3468095681</v>
      </c>
    </row>
    <row r="6" spans="1:9" ht="15.75" customHeight="1" x14ac:dyDescent="0.2">
      <c r="A6" s="7">
        <f t="shared" si="3"/>
        <v>2025</v>
      </c>
      <c r="B6" s="52">
        <v>64438.406999999999</v>
      </c>
      <c r="C6" s="53">
        <v>177000</v>
      </c>
      <c r="D6" s="53">
        <v>374000</v>
      </c>
      <c r="E6" s="53">
        <v>409000</v>
      </c>
      <c r="F6" s="53">
        <v>365000</v>
      </c>
      <c r="G6" s="14">
        <f t="shared" si="0"/>
        <v>1325000</v>
      </c>
      <c r="H6" s="14">
        <f t="shared" si="1"/>
        <v>67849.716419637494</v>
      </c>
      <c r="I6" s="14">
        <f t="shared" si="2"/>
        <v>1257150.2835803626</v>
      </c>
    </row>
    <row r="7" spans="1:9" ht="15.75" customHeight="1" x14ac:dyDescent="0.2">
      <c r="A7" s="7">
        <f t="shared" si="3"/>
        <v>2026</v>
      </c>
      <c r="B7" s="52">
        <v>63988.183199999999</v>
      </c>
      <c r="C7" s="53">
        <v>177000</v>
      </c>
      <c r="D7" s="53">
        <v>370000</v>
      </c>
      <c r="E7" s="53">
        <v>409000</v>
      </c>
      <c r="F7" s="53">
        <v>373000</v>
      </c>
      <c r="G7" s="14">
        <f t="shared" si="0"/>
        <v>1329000</v>
      </c>
      <c r="H7" s="14">
        <f t="shared" si="1"/>
        <v>67375.658189809255</v>
      </c>
      <c r="I7" s="14">
        <f t="shared" si="2"/>
        <v>1261624.3418101908</v>
      </c>
    </row>
    <row r="8" spans="1:9" ht="15.75" customHeight="1" x14ac:dyDescent="0.2">
      <c r="A8" s="7">
        <f t="shared" si="3"/>
        <v>2027</v>
      </c>
      <c r="B8" s="52">
        <v>63501.413399999998</v>
      </c>
      <c r="C8" s="53">
        <v>176000</v>
      </c>
      <c r="D8" s="53">
        <v>366000</v>
      </c>
      <c r="E8" s="53">
        <v>408000</v>
      </c>
      <c r="F8" s="53">
        <v>380000</v>
      </c>
      <c r="G8" s="14">
        <f t="shared" si="0"/>
        <v>1330000</v>
      </c>
      <c r="H8" s="14">
        <f t="shared" si="1"/>
        <v>66863.119248682982</v>
      </c>
      <c r="I8" s="14">
        <f t="shared" si="2"/>
        <v>1263136.8807513169</v>
      </c>
    </row>
    <row r="9" spans="1:9" ht="15.75" customHeight="1" x14ac:dyDescent="0.2">
      <c r="A9" s="7">
        <f t="shared" si="3"/>
        <v>2028</v>
      </c>
      <c r="B9" s="52">
        <v>62990.892199999987</v>
      </c>
      <c r="C9" s="53">
        <v>174000</v>
      </c>
      <c r="D9" s="53">
        <v>362000</v>
      </c>
      <c r="E9" s="53">
        <v>406000</v>
      </c>
      <c r="F9" s="53">
        <v>387000</v>
      </c>
      <c r="G9" s="14">
        <f t="shared" si="0"/>
        <v>1329000</v>
      </c>
      <c r="H9" s="14">
        <f t="shared" si="1"/>
        <v>66325.571530499728</v>
      </c>
      <c r="I9" s="14">
        <f t="shared" si="2"/>
        <v>1262674.4284695003</v>
      </c>
    </row>
    <row r="10" spans="1:9" ht="15.75" customHeight="1" x14ac:dyDescent="0.2">
      <c r="A10" s="7">
        <f t="shared" si="3"/>
        <v>2029</v>
      </c>
      <c r="B10" s="52">
        <v>62457.133199999989</v>
      </c>
      <c r="C10" s="53">
        <v>173000</v>
      </c>
      <c r="D10" s="53">
        <v>359000</v>
      </c>
      <c r="E10" s="53">
        <v>404000</v>
      </c>
      <c r="F10" s="53">
        <v>392000</v>
      </c>
      <c r="G10" s="14">
        <f t="shared" si="0"/>
        <v>1328000</v>
      </c>
      <c r="H10" s="14">
        <f t="shared" si="1"/>
        <v>65763.555824766503</v>
      </c>
      <c r="I10" s="14">
        <f t="shared" si="2"/>
        <v>1262236.4441752336</v>
      </c>
    </row>
    <row r="11" spans="1:9" ht="15.75" customHeight="1" x14ac:dyDescent="0.2">
      <c r="A11" s="7">
        <f t="shared" si="3"/>
        <v>2030</v>
      </c>
      <c r="B11" s="52">
        <v>61889.225000000013</v>
      </c>
      <c r="C11" s="53">
        <v>172000</v>
      </c>
      <c r="D11" s="53">
        <v>356000</v>
      </c>
      <c r="E11" s="53">
        <v>400000</v>
      </c>
      <c r="F11" s="53">
        <v>397000</v>
      </c>
      <c r="G11" s="14">
        <f t="shared" si="0"/>
        <v>1325000</v>
      </c>
      <c r="H11" s="14">
        <f t="shared" si="1"/>
        <v>65165.583092101268</v>
      </c>
      <c r="I11" s="14">
        <f t="shared" si="2"/>
        <v>1259834.4169078986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/caR2R5WqWI47nLHw75vqBGRZKLd+vqD1is00xp6scasQN3ln1tgeal52T+HoBYAAEUNUADAoBKdSnYTUUSOiA==" saltValue="SVrnrNWbgWvDKZGlHpNS4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tefa45d8TA0nrgOrUtbM2lGzy10ZVA57jl/m87ybegjfsbs1u2BogtaA+LdcKjSCJtCoQ++XHyXX5gvPmNTnA==" saltValue="K7qBgIa0ANXcV0YbBzUfr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B8t12Fi/zL7wPioPer1qzoHL8ExtvfEMi0WKNtm04Jp+PQbtIP3CXqf6odbXQblOc/ZbB0hWAl27uh/a4xFtdg==" saltValue="3OXS+kctZanN7c/xONv6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FCVVXDuqiz7iPv4+wbKeDdnM+orHr59MzEjjWP1TIGPbOjxByGM145Zt7qA1kORmgEJO5MWeUwGwHZnOxi8Eg==" saltValue="aJEsPnxS6MAjWDmuY6wK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IHd2bX2ruZRh+I/3QnYdeCS6IGdQAnx74LC5miCKIVMVUc3pldtMPLlPFZN0c5RqnALYZfcMUNCDUZhok3JnEw==" saltValue="3e9j47pKW6oJXJPnETOq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nzfwpLoeXgGc8Ewrfq4sdcnzRbDNCzMDFLwfmPF+75kYB35ygOHCpwUoDhvQWVVEBRf1gW3itqDQxgBVXDUJAw==" saltValue="hYRwuoTVL356KFyGV5iO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2V/V87Oksh7MxUpZ99I0tbuiS+cE/+ytYEtcowXW3xNDW+5orsZuuINPIlQkw9BdEadF757INnjwEF5+Wf9nyw==" saltValue="V6pTcX3pcDXcDpSybYdZ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wW7oZNm6rQHB7BcVPVEEBd8mmjUDYEvKy6a44OhwbBDeuUwynq/ofozL32kJHFlLhyv47hHlyPyn4TnxOpWUw==" saltValue="2jQRd4ulH7pceilH1kjt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HUvu+DnT9dPcbAlljeLE/znenxta9Juk2Qk8R9H9Rcx0jGQrMVLL+N0ilZW1oAesZIJV7UikiaKyMmxDbkmVQ==" saltValue="7MBXOyrrKrxJJP5ENS2Y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/H2jMwBHGI4IhW9AZ2K5QVNHbcDTCR2galJ9ARar1yPMqfEADzDyQDS3Bfi0wChFTu1z7XvJJ3h3crkAcm9dVw==" saltValue="vVwMQ/98gJpf1GWmm9kib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2.236840100862876E-2</v>
      </c>
    </row>
    <row r="5" spans="1:8" ht="15.75" customHeight="1" x14ac:dyDescent="0.2">
      <c r="B5" s="16" t="s">
        <v>80</v>
      </c>
      <c r="C5" s="54">
        <v>2.7828901869366401E-2</v>
      </c>
    </row>
    <row r="6" spans="1:8" ht="15.75" customHeight="1" x14ac:dyDescent="0.2">
      <c r="B6" s="16" t="s">
        <v>81</v>
      </c>
      <c r="C6" s="54">
        <v>0.10535892521549731</v>
      </c>
    </row>
    <row r="7" spans="1:8" ht="15.75" customHeight="1" x14ac:dyDescent="0.2">
      <c r="B7" s="16" t="s">
        <v>82</v>
      </c>
      <c r="C7" s="54">
        <v>0.40982172882225898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0.39392497298393803</v>
      </c>
    </row>
    <row r="10" spans="1:8" ht="15.75" customHeight="1" x14ac:dyDescent="0.2">
      <c r="B10" s="16" t="s">
        <v>85</v>
      </c>
      <c r="C10" s="54">
        <v>4.0697070100310678E-2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3.0213160487802461E-2</v>
      </c>
      <c r="D14" s="54">
        <v>3.0213160487802461E-2</v>
      </c>
      <c r="E14" s="54">
        <v>3.0213160487802461E-2</v>
      </c>
      <c r="F14" s="54">
        <v>3.0213160487802461E-2</v>
      </c>
    </row>
    <row r="15" spans="1:8" ht="15.75" customHeight="1" x14ac:dyDescent="0.2">
      <c r="B15" s="16" t="s">
        <v>88</v>
      </c>
      <c r="C15" s="54">
        <v>7.5115703522138463E-2</v>
      </c>
      <c r="D15" s="54">
        <v>7.5115703522138463E-2</v>
      </c>
      <c r="E15" s="54">
        <v>7.5115703522138463E-2</v>
      </c>
      <c r="F15" s="54">
        <v>7.5115703522138463E-2</v>
      </c>
    </row>
    <row r="16" spans="1:8" ht="15.75" customHeight="1" x14ac:dyDescent="0.2">
      <c r="B16" s="16" t="s">
        <v>89</v>
      </c>
      <c r="C16" s="54">
        <v>2.04437907993061E-2</v>
      </c>
      <c r="D16" s="54">
        <v>2.04437907993061E-2</v>
      </c>
      <c r="E16" s="54">
        <v>2.04437907993061E-2</v>
      </c>
      <c r="F16" s="54">
        <v>2.04437907993061E-2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2.164678743156608E-3</v>
      </c>
      <c r="D19" s="54">
        <v>2.164678743156608E-3</v>
      </c>
      <c r="E19" s="54">
        <v>2.164678743156608E-3</v>
      </c>
      <c r="F19" s="54">
        <v>2.164678743156608E-3</v>
      </c>
    </row>
    <row r="20" spans="1:8" ht="15.75" customHeight="1" x14ac:dyDescent="0.2">
      <c r="B20" s="16" t="s">
        <v>93</v>
      </c>
      <c r="C20" s="54">
        <v>0.1463535780500522</v>
      </c>
      <c r="D20" s="54">
        <v>0.1463535780500522</v>
      </c>
      <c r="E20" s="54">
        <v>0.1463535780500522</v>
      </c>
      <c r="F20" s="54">
        <v>0.1463535780500522</v>
      </c>
    </row>
    <row r="21" spans="1:8" ht="15.75" customHeight="1" x14ac:dyDescent="0.2">
      <c r="B21" s="16" t="s">
        <v>94</v>
      </c>
      <c r="C21" s="54">
        <v>9.6417402236320976E-2</v>
      </c>
      <c r="D21" s="54">
        <v>9.6417402236320976E-2</v>
      </c>
      <c r="E21" s="54">
        <v>9.6417402236320976E-2</v>
      </c>
      <c r="F21" s="54">
        <v>9.6417402236320976E-2</v>
      </c>
    </row>
    <row r="22" spans="1:8" ht="15.75" customHeight="1" x14ac:dyDescent="0.2">
      <c r="B22" s="16" t="s">
        <v>95</v>
      </c>
      <c r="C22" s="54">
        <v>0.62929168616122333</v>
      </c>
      <c r="D22" s="54">
        <v>0.62929168616122333</v>
      </c>
      <c r="E22" s="54">
        <v>0.62929168616122333</v>
      </c>
      <c r="F22" s="54">
        <v>0.62929168616122333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4.3799999999999999E-2</v>
      </c>
    </row>
    <row r="27" spans="1:8" ht="15.75" customHeight="1" x14ac:dyDescent="0.2">
      <c r="B27" s="16" t="s">
        <v>102</v>
      </c>
      <c r="C27" s="54">
        <v>3.4000000000000002E-2</v>
      </c>
    </row>
    <row r="28" spans="1:8" ht="15.75" customHeight="1" x14ac:dyDescent="0.2">
      <c r="B28" s="16" t="s">
        <v>103</v>
      </c>
      <c r="C28" s="54">
        <v>4.3299999999999998E-2</v>
      </c>
    </row>
    <row r="29" spans="1:8" ht="15.75" customHeight="1" x14ac:dyDescent="0.2">
      <c r="B29" s="16" t="s">
        <v>104</v>
      </c>
      <c r="C29" s="54">
        <v>0.17760000000000001</v>
      </c>
    </row>
    <row r="30" spans="1:8" ht="15.75" customHeight="1" x14ac:dyDescent="0.2">
      <c r="B30" s="16" t="s">
        <v>2</v>
      </c>
      <c r="C30" s="54">
        <v>3.1899999999999998E-2</v>
      </c>
    </row>
    <row r="31" spans="1:8" ht="15.75" customHeight="1" x14ac:dyDescent="0.2">
      <c r="B31" s="16" t="s">
        <v>105</v>
      </c>
      <c r="C31" s="54">
        <v>9.35E-2</v>
      </c>
    </row>
    <row r="32" spans="1:8" ht="15.75" customHeight="1" x14ac:dyDescent="0.2">
      <c r="B32" s="16" t="s">
        <v>106</v>
      </c>
      <c r="C32" s="54">
        <v>7.8399999999999997E-2</v>
      </c>
    </row>
    <row r="33" spans="2:3" ht="15.75" customHeight="1" x14ac:dyDescent="0.2">
      <c r="B33" s="16" t="s">
        <v>107</v>
      </c>
      <c r="C33" s="54">
        <v>0.1575</v>
      </c>
    </row>
    <row r="34" spans="2:3" ht="15.75" customHeight="1" x14ac:dyDescent="0.2">
      <c r="B34" s="16" t="s">
        <v>108</v>
      </c>
      <c r="C34" s="54">
        <v>0.33999999999776492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6BgNFU5T6j5STWNymajZA5+67v0zSi3GKa7qEJN9r7G5xfOC0VrA2ElRZ6YkcxJiPBNRi1OjMNznTVBvgLY63w==" saltValue="oYyEU4Lz7HPqf/JKhVj1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0.98221976999999994</v>
      </c>
      <c r="D2" s="55">
        <v>0.98221976999999994</v>
      </c>
      <c r="E2" s="55">
        <v>0.97108970999999999</v>
      </c>
      <c r="F2" s="55">
        <v>0.83553084999999994</v>
      </c>
      <c r="G2" s="55">
        <v>0.78276093000000002</v>
      </c>
    </row>
    <row r="3" spans="1:15" ht="15.75" customHeight="1" x14ac:dyDescent="0.2">
      <c r="B3" s="7" t="s">
        <v>113</v>
      </c>
      <c r="C3" s="55">
        <v>1.2253089E-2</v>
      </c>
      <c r="D3" s="55">
        <v>1.2253089E-2</v>
      </c>
      <c r="E3" s="55">
        <v>2.7504420000000002E-2</v>
      </c>
      <c r="F3" s="55">
        <v>0.1227733</v>
      </c>
      <c r="G3" s="55">
        <v>0.17554731000000001</v>
      </c>
    </row>
    <row r="4" spans="1:15" ht="15.75" customHeight="1" x14ac:dyDescent="0.2">
      <c r="B4" s="7" t="s">
        <v>114</v>
      </c>
      <c r="C4" s="56">
        <v>5.5271786E-3</v>
      </c>
      <c r="D4" s="56">
        <v>5.5271786E-3</v>
      </c>
      <c r="E4" s="56">
        <v>0</v>
      </c>
      <c r="F4" s="56">
        <v>3.6424096000000003E-2</v>
      </c>
      <c r="G4" s="56">
        <v>3.7740078000000003E-2</v>
      </c>
    </row>
    <row r="5" spans="1:15" ht="15.75" customHeight="1" x14ac:dyDescent="0.2">
      <c r="B5" s="7" t="s">
        <v>115</v>
      </c>
      <c r="C5" s="56">
        <v>0</v>
      </c>
      <c r="D5" s="56">
        <v>0</v>
      </c>
      <c r="E5" s="56">
        <v>1.4058390000000001E-3</v>
      </c>
      <c r="F5" s="56">
        <v>5.2717733000000001E-3</v>
      </c>
      <c r="G5" s="56">
        <v>3.9516979000000004E-3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0.93457618999999992</v>
      </c>
      <c r="D8" s="55">
        <v>0.93457618999999992</v>
      </c>
      <c r="E8" s="55">
        <v>0.94170761000000003</v>
      </c>
      <c r="F8" s="55">
        <v>0.93892379999999998</v>
      </c>
      <c r="G8" s="55">
        <v>0.90225944999999996</v>
      </c>
    </row>
    <row r="9" spans="1:15" ht="15.75" customHeight="1" x14ac:dyDescent="0.2">
      <c r="B9" s="7" t="s">
        <v>118</v>
      </c>
      <c r="C9" s="55">
        <v>4.8381862999999997E-2</v>
      </c>
      <c r="D9" s="55">
        <v>4.8381862999999997E-2</v>
      </c>
      <c r="E9" s="55">
        <v>5.4034437999999997E-2</v>
      </c>
      <c r="F9" s="55">
        <v>3.7660781999999997E-2</v>
      </c>
      <c r="G9" s="55">
        <v>7.8877807000000008E-2</v>
      </c>
    </row>
    <row r="10" spans="1:15" ht="15.75" customHeight="1" x14ac:dyDescent="0.2">
      <c r="B10" s="7" t="s">
        <v>119</v>
      </c>
      <c r="C10" s="56">
        <v>1.5226834999999999E-2</v>
      </c>
      <c r="D10" s="56">
        <v>1.5226834999999999E-2</v>
      </c>
      <c r="E10" s="56">
        <v>4.2579397999999999E-3</v>
      </c>
      <c r="F10" s="56">
        <v>1.9031348999999999E-2</v>
      </c>
      <c r="G10" s="56">
        <v>1.8356117000000002E-2</v>
      </c>
    </row>
    <row r="11" spans="1:15" ht="15.75" customHeight="1" x14ac:dyDescent="0.2">
      <c r="B11" s="7" t="s">
        <v>120</v>
      </c>
      <c r="C11" s="56">
        <v>1.8151479999999999E-3</v>
      </c>
      <c r="D11" s="56">
        <v>1.8151479999999999E-3</v>
      </c>
      <c r="E11" s="56">
        <v>0</v>
      </c>
      <c r="F11" s="56">
        <v>4.3840631999999997E-3</v>
      </c>
      <c r="G11" s="56">
        <v>5.0662603000000003E-4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0.11872693625</v>
      </c>
      <c r="D14" s="57">
        <v>0.10841147821200001</v>
      </c>
      <c r="E14" s="57">
        <v>0.10841147821200001</v>
      </c>
      <c r="F14" s="57">
        <v>0.15067343412</v>
      </c>
      <c r="G14" s="57">
        <v>0.15067343412</v>
      </c>
      <c r="H14" s="58">
        <v>0.247</v>
      </c>
      <c r="I14" s="58">
        <v>0.247</v>
      </c>
      <c r="J14" s="58">
        <v>0.247</v>
      </c>
      <c r="K14" s="58">
        <v>0.247</v>
      </c>
      <c r="L14" s="58">
        <v>0.25529584329499999</v>
      </c>
      <c r="M14" s="58">
        <v>0.22025854080250001</v>
      </c>
      <c r="N14" s="58">
        <v>0.18362068543900001</v>
      </c>
      <c r="O14" s="58">
        <v>0.18539668279900001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6.4752453416517614E-2</v>
      </c>
      <c r="D15" s="55">
        <f t="shared" si="0"/>
        <v>5.9126508393653125E-2</v>
      </c>
      <c r="E15" s="55">
        <f t="shared" si="0"/>
        <v>5.9126508393653125E-2</v>
      </c>
      <c r="F15" s="55">
        <f t="shared" si="0"/>
        <v>8.2175745724778912E-2</v>
      </c>
      <c r="G15" s="55">
        <f t="shared" si="0"/>
        <v>8.2175745724778912E-2</v>
      </c>
      <c r="H15" s="55">
        <f t="shared" si="0"/>
        <v>0.13471126687040955</v>
      </c>
      <c r="I15" s="55">
        <f t="shared" si="0"/>
        <v>0.13471126687040955</v>
      </c>
      <c r="J15" s="55">
        <f t="shared" si="0"/>
        <v>0.13471126687040955</v>
      </c>
      <c r="K15" s="55">
        <f t="shared" si="0"/>
        <v>0.13471126687040955</v>
      </c>
      <c r="L15" s="55">
        <f t="shared" si="0"/>
        <v>0.13923573472477327</v>
      </c>
      <c r="M15" s="55">
        <f t="shared" si="0"/>
        <v>0.1201267492734112</v>
      </c>
      <c r="N15" s="55">
        <f t="shared" si="0"/>
        <v>0.10014483870081237</v>
      </c>
      <c r="O15" s="55">
        <f t="shared" si="0"/>
        <v>0.1011134494470638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kuwiExt9Q+LHjpK1NuzyFU3w2EriAcL8IegLqMf7QKes7OaK/l7IHQABUPIwROwxpSlRt0uoy7A4MauBgy/mGQ==" saltValue="zVDYvALAmrKJwbCd63Ia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0.43854946140000001</v>
      </c>
      <c r="D2" s="56">
        <v>0.22471399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8.4647979999999998E-2</v>
      </c>
      <c r="D3" s="56">
        <v>0.14546853000000001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0.37770904999999999</v>
      </c>
      <c r="D4" s="56">
        <v>0.45987926000000001</v>
      </c>
      <c r="E4" s="56">
        <v>0.68089199066162098</v>
      </c>
      <c r="F4" s="56">
        <v>0.39779895544052102</v>
      </c>
      <c r="G4" s="56">
        <v>0</v>
      </c>
    </row>
    <row r="5" spans="1:7" x14ac:dyDescent="0.2">
      <c r="B5" s="98" t="s">
        <v>132</v>
      </c>
      <c r="C5" s="55">
        <v>9.9093508599999894E-2</v>
      </c>
      <c r="D5" s="55">
        <v>0.16993822</v>
      </c>
      <c r="E5" s="55">
        <v>0.31910800933837902</v>
      </c>
      <c r="F5" s="55">
        <v>0.60220104455947898</v>
      </c>
      <c r="G5" s="55">
        <v>1</v>
      </c>
    </row>
  </sheetData>
  <sheetProtection algorithmName="SHA-512" hashValue="1cO9VRzZ3MGjD055uTQ5IpvhHs3229WfBhlP44mUq2uIs8W0dKFNpbl+Mg6DE4oezZuMFZm3fdbbwAe/XkKyAA==" saltValue="NSBVcyAFc8UswundpiQz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KPU0J1CxvH6AKJUyIkae+NQbdrQKMDLZtC0+rsZ1CwU9l2DhMvZQDs/QWSDC81ekmfzLF5Z2HXrNa9bHSbQ4rA==" saltValue="f/I9wemHRm08EcgXMOC0d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l85s78shqSiKQiWecDwgACc1/bIZ7wEPHoYIV9RziOPrPzlN3/eYJT9WFdsqZWPHIDq8XuPBoeKxWthxHrGqTQ==" saltValue="Fap1HgFqrTVb9hcdhCc8X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dPChG6+giHBSd8AWXbJgxlH1No63WLPT3zbxhctvcyLvIyGgVBciOQK9v9/e48iKSmfOoJeCvPLSDrzM+N9TBQ==" saltValue="LgoeSTowzRg9PfYaBeox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Q5hOJXrG5BRO7CATEormBXhnn7ODGrjLr2dcuOja20BllyPjGzwuY2sDOXqv2WzDKyG1a9PMA+YSCQDOONDuSw==" saltValue="reo9vxMr4QfE4C85XjNy0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2022-02-02T06:52:00Z</dcterms:modified>
</cp:coreProperties>
</file>