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084BFDF0-A841-4943-8283-803CCDCC722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4" i="2"/>
  <c r="A33" i="2"/>
  <c r="H11" i="2"/>
  <c r="G11" i="2"/>
  <c r="I11" i="2" s="1"/>
  <c r="I10" i="2"/>
  <c r="H10" i="2"/>
  <c r="G10" i="2"/>
  <c r="H9" i="2"/>
  <c r="G9" i="2"/>
  <c r="H8" i="2"/>
  <c r="G8" i="2"/>
  <c r="I8" i="2" s="1"/>
  <c r="H7" i="2"/>
  <c r="G7" i="2"/>
  <c r="H6" i="2"/>
  <c r="I6" i="2" s="1"/>
  <c r="G6" i="2"/>
  <c r="H5" i="2"/>
  <c r="G5" i="2"/>
  <c r="H4" i="2"/>
  <c r="G4" i="2"/>
  <c r="H3" i="2"/>
  <c r="G3" i="2"/>
  <c r="H2" i="2"/>
  <c r="I2" i="2" s="1"/>
  <c r="G2" i="2"/>
  <c r="A2" i="2"/>
  <c r="A32" i="2" s="1"/>
  <c r="C33" i="1"/>
  <c r="C20" i="1"/>
  <c r="I3" i="2" l="1"/>
  <c r="I7" i="2"/>
  <c r="I4" i="2"/>
  <c r="I5" i="2"/>
  <c r="A17" i="2"/>
  <c r="I9" i="2"/>
  <c r="A18" i="2"/>
  <c r="A39" i="2"/>
  <c r="A25" i="2"/>
  <c r="I39" i="2"/>
  <c r="A26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36" i="2"/>
  <c r="A13" i="2"/>
  <c r="A21" i="2"/>
  <c r="A29" i="2"/>
  <c r="A37" i="2"/>
  <c r="A14" i="2"/>
  <c r="A22" i="2"/>
  <c r="A30" i="2"/>
  <c r="A38" i="2"/>
  <c r="A40" i="2"/>
  <c r="D58" i="20"/>
  <c r="A28" i="2"/>
  <c r="A15" i="2"/>
  <c r="A23" i="2"/>
  <c r="A31" i="2"/>
  <c r="A20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<sst xmlns="http://schemas.openxmlformats.org/spreadsheetml/2006/main" count="2092" uniqueCount="337">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</sst>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94952.9052734375</v>
      </c>
    </row>
    <row r="8" spans="1:3" ht="15" customHeight="1" x14ac:dyDescent="0.2">
      <c r="B8" s="7" t="s">
        <v>19</v>
      </c>
      <c r="C8" s="46">
        <v>0.21099999999999999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0.31655279159545902</v>
      </c>
    </row>
    <row r="11" spans="1:3" ht="15" customHeight="1" x14ac:dyDescent="0.2">
      <c r="B11" s="7" t="s">
        <v>22</v>
      </c>
      <c r="C11" s="46">
        <v>0.25700000000000001</v>
      </c>
    </row>
    <row r="12" spans="1:3" ht="15" customHeight="1" x14ac:dyDescent="0.2">
      <c r="B12" s="7" t="s">
        <v>23</v>
      </c>
      <c r="C12" s="46">
        <v>0.94400000000000006</v>
      </c>
    </row>
    <row r="13" spans="1:3" ht="15" customHeight="1" x14ac:dyDescent="0.2">
      <c r="B13" s="7" t="s">
        <v>24</v>
      </c>
      <c r="C13" s="46">
        <v>0.36399999999999999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3.44E-2</v>
      </c>
    </row>
    <row r="24" spans="1:3" ht="15" customHeight="1" x14ac:dyDescent="0.2">
      <c r="B24" s="12" t="s">
        <v>33</v>
      </c>
      <c r="C24" s="47">
        <v>0.33629999999999999</v>
      </c>
    </row>
    <row r="25" spans="1:3" ht="15" customHeight="1" x14ac:dyDescent="0.2">
      <c r="B25" s="12" t="s">
        <v>34</v>
      </c>
      <c r="C25" s="47">
        <v>0.51450000000000007</v>
      </c>
    </row>
    <row r="26" spans="1:3" ht="15" customHeight="1" x14ac:dyDescent="0.2">
      <c r="B26" s="12" t="s">
        <v>35</v>
      </c>
      <c r="C26" s="47">
        <v>0.1148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30.508226819825499</v>
      </c>
    </row>
    <row r="38" spans="1:5" ht="15" customHeight="1" x14ac:dyDescent="0.2">
      <c r="B38" s="28" t="s">
        <v>45</v>
      </c>
      <c r="C38" s="117">
        <v>48.416799486096799</v>
      </c>
      <c r="D38" s="9"/>
      <c r="E38" s="10"/>
    </row>
    <row r="39" spans="1:5" ht="15" customHeight="1" x14ac:dyDescent="0.2">
      <c r="B39" s="28" t="s">
        <v>46</v>
      </c>
      <c r="C39" s="117">
        <v>57.491834604890599</v>
      </c>
      <c r="D39" s="9"/>
      <c r="E39" s="9"/>
    </row>
    <row r="40" spans="1:5" ht="15" customHeight="1" x14ac:dyDescent="0.2">
      <c r="B40" s="28" t="s">
        <v>47</v>
      </c>
      <c r="C40" s="117">
        <v>248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27.858889099999999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1.9369600000000001E-2</v>
      </c>
      <c r="D45" s="9"/>
    </row>
    <row r="46" spans="1:5" ht="15.75" customHeight="1" x14ac:dyDescent="0.2">
      <c r="B46" s="28" t="s">
        <v>52</v>
      </c>
      <c r="C46" s="47">
        <v>9.9817599999999992E-2</v>
      </c>
      <c r="D46" s="9"/>
    </row>
    <row r="47" spans="1:5" ht="15.75" customHeight="1" x14ac:dyDescent="0.2">
      <c r="B47" s="28" t="s">
        <v>53</v>
      </c>
      <c r="C47" s="47">
        <v>0.30377999999999999</v>
      </c>
      <c r="D47" s="9"/>
      <c r="E47" s="10"/>
    </row>
    <row r="48" spans="1:5" ht="15" customHeight="1" x14ac:dyDescent="0.2">
      <c r="B48" s="28" t="s">
        <v>54</v>
      </c>
      <c r="C48" s="48">
        <v>0.57703280000000001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0.49810141646356992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VYWEuHTfD04zqlrs6hVYLRWZVRa3wg1MrmndN4uenhyqr8VSUBQLJ3MqhCUYUhoH53Q69Cxdh8clHxyze+Sw/A==" saltValue="NUTqlL5MsRWMeGDFFcfF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5.4286736799999999E-2</v>
      </c>
      <c r="C2" s="115">
        <v>0.95</v>
      </c>
      <c r="D2" s="116">
        <v>43.538824130096224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39.555341049656008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187.22300000000001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0.45185356226210671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12.687640493451919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12.687640493451919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12.687640493451919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12.687640493451919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12.687640493451919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12.687640493451919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0.252</v>
      </c>
      <c r="C16" s="115">
        <v>0.95</v>
      </c>
      <c r="D16" s="116">
        <v>0.39440629334727351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0.90249999999999997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0.23100000000000001</v>
      </c>
      <c r="C18" s="115">
        <v>0.95</v>
      </c>
      <c r="D18" s="116">
        <v>4.3845374540579991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0.23100000000000001</v>
      </c>
      <c r="C19" s="115">
        <v>0.95</v>
      </c>
      <c r="D19" s="116">
        <v>4.3845374540579991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0.87421629999999995</v>
      </c>
      <c r="C21" s="115">
        <v>0.95</v>
      </c>
      <c r="D21" s="116">
        <v>4.3947620614430702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21.724653940727581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4.0765008182611906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0.65419362903763001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18.207243489598099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0.23100000000000001</v>
      </c>
      <c r="C29" s="115">
        <v>0.95</v>
      </c>
      <c r="D29" s="116">
        <v>80.575440792660984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7.6024020713157681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0.81346282995132901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0.30199999999999999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0.81717412702442205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2.5817575544536639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0.63605357245377903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rJP1ld4jG6ZTtt/SfjtZ0x1GJz3V/B5aq/Rjv+vhWEWWF9n8GNfgAOH9IHC59OdX/D6zu7hwZkcqbv0G4RbcvA==" saltValue="YErAxBEEBvjx/BU3BfQs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wk2ld9xYK9cEaSeH3wcd8LpSfAJ1avcUtdjPzsTfLe2YVFR3u+PQaKuZlStJIEKD9E7wUGIoAhSc4XGuPrvxhw==" saltValue="wBzFikWkIzD3O+j9bcJH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eBfCRsjGMhJPWzC4U1dK7BzfV0qZEjkQjp4d6vMyU1SA9iA2RJvBf7uQW4czK2/KEj2K7T+iNNFzJQ5PGZTB4Q==" saltValue="rKkaRc7kLHqD2NPxF/Dq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0.63094281256198925</v>
      </c>
      <c r="C3" s="18">
        <f>frac_mam_1_5months * 2.6</f>
        <v>0.63094281256198925</v>
      </c>
      <c r="D3" s="18">
        <f>frac_mam_6_11months * 2.6</f>
        <v>0.27605195343494343</v>
      </c>
      <c r="E3" s="18">
        <f>frac_mam_12_23months * 2.6</f>
        <v>0.2214783430099487</v>
      </c>
      <c r="F3" s="18">
        <f>frac_mam_24_59months * 2.6</f>
        <v>0.2406097233295442</v>
      </c>
    </row>
    <row r="4" spans="1:6" ht="15.75" customHeight="1" x14ac:dyDescent="0.2">
      <c r="A4" s="4" t="s">
        <v>208</v>
      </c>
      <c r="B4" s="18">
        <f>frac_sam_1month * 2.6</f>
        <v>0.56396074295043863</v>
      </c>
      <c r="C4" s="18">
        <f>frac_sam_1_5months * 2.6</f>
        <v>0.56396074295043863</v>
      </c>
      <c r="D4" s="18">
        <f>frac_sam_6_11months * 2.6</f>
        <v>0.47581715881824538</v>
      </c>
      <c r="E4" s="18">
        <f>frac_sam_12_23months * 2.6</f>
        <v>0.45735889971256166</v>
      </c>
      <c r="F4" s="18">
        <f>frac_sam_24_59months * 2.6</f>
        <v>0.36888309419155224</v>
      </c>
    </row>
  </sheetData>
  <sheetProtection algorithmName="SHA-512" hashValue="Z7lc5gY1AWS4wheFV7RbkTs0xIBQUQu6UwV4B4zPhVYQnmomvLjFQH6cKBQS0Y7duKeSxP5s8PYD9vi8/GTogw==" saltValue="XNmYdDC8W6tK45cOKHT6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0.21099999999999999</v>
      </c>
      <c r="E2" s="65">
        <f>food_insecure</f>
        <v>0.21099999999999999</v>
      </c>
      <c r="F2" s="65">
        <f>food_insecure</f>
        <v>0.21099999999999999</v>
      </c>
      <c r="G2" s="65">
        <f>food_insecure</f>
        <v>0.21099999999999999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0.21099999999999999</v>
      </c>
      <c r="F5" s="65">
        <f>food_insecure</f>
        <v>0.21099999999999999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0.21099999999999999</v>
      </c>
      <c r="F8" s="65">
        <f>food_insecure</f>
        <v>0.21099999999999999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0.21099999999999999</v>
      </c>
      <c r="F9" s="65">
        <f>food_insecure</f>
        <v>0.21099999999999999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0.94400000000000006</v>
      </c>
      <c r="E10" s="65">
        <f>IF(ISBLANK(comm_deliv), frac_children_health_facility,1)</f>
        <v>0.94400000000000006</v>
      </c>
      <c r="F10" s="65">
        <f>IF(ISBLANK(comm_deliv), frac_children_health_facility,1)</f>
        <v>0.94400000000000006</v>
      </c>
      <c r="G10" s="65">
        <f>IF(ISBLANK(comm_deliv), frac_children_health_facility,1)</f>
        <v>0.94400000000000006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0.21099999999999999</v>
      </c>
      <c r="I15" s="65">
        <f>food_insecure</f>
        <v>0.21099999999999999</v>
      </c>
      <c r="J15" s="65">
        <f>food_insecure</f>
        <v>0.21099999999999999</v>
      </c>
      <c r="K15" s="65">
        <f>food_insecure</f>
        <v>0.21099999999999999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0.25700000000000001</v>
      </c>
      <c r="I18" s="65">
        <f>frac_PW_health_facility</f>
        <v>0.25700000000000001</v>
      </c>
      <c r="J18" s="65">
        <f>frac_PW_health_facility</f>
        <v>0.25700000000000001</v>
      </c>
      <c r="K18" s="65">
        <f>frac_PW_health_facility</f>
        <v>0.25700000000000001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0.36399999999999999</v>
      </c>
      <c r="M24" s="65">
        <f>famplan_unmet_need</f>
        <v>0.36399999999999999</v>
      </c>
      <c r="N24" s="65">
        <f>famplan_unmet_need</f>
        <v>0.36399999999999999</v>
      </c>
      <c r="O24" s="65">
        <f>famplan_unmet_need</f>
        <v>0.36399999999999999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0.36517267792263031</v>
      </c>
      <c r="M25" s="65">
        <f>(1-food_insecure)*(0.49)+food_insecure*(0.7)</f>
        <v>0.53431000000000006</v>
      </c>
      <c r="N25" s="65">
        <f>(1-food_insecure)*(0.49)+food_insecure*(0.7)</f>
        <v>0.53431000000000006</v>
      </c>
      <c r="O25" s="65">
        <f>(1-food_insecure)*(0.49)+food_insecure*(0.7)</f>
        <v>0.53431000000000006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0.15650257625255584</v>
      </c>
      <c r="M26" s="65">
        <f>(1-food_insecure)*(0.21)+food_insecure*(0.3)</f>
        <v>0.22899</v>
      </c>
      <c r="N26" s="65">
        <f>(1-food_insecure)*(0.21)+food_insecure*(0.3)</f>
        <v>0.22899</v>
      </c>
      <c r="O26" s="65">
        <f>(1-food_insecure)*(0.21)+food_insecure*(0.3)</f>
        <v>0.22899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0.16177195422935484</v>
      </c>
      <c r="M27" s="65">
        <f>(1-food_insecure)*(0.3)</f>
        <v>0.23669999999999999</v>
      </c>
      <c r="N27" s="65">
        <f>(1-food_insecure)*(0.3)</f>
        <v>0.23669999999999999</v>
      </c>
      <c r="O27" s="65">
        <f>(1-food_insecure)*(0.3)</f>
        <v>0.23669999999999999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0.31655279159545902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kZ3wBl583glkbUUOxZqXAGzcZ1PRQYTK0KgCllpdHHDxUdWSISAQK4Mrhpr/TrY4qHh/HBQOXDULEkjxJsvdLg==" saltValue="u66L3wXPumGEqcyjSmnx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TmMg7CiQJ5SMpOdAHF6H6yJPL69QC+O1Sv7IfbX3AT+xzVG66yjq8a18tmEawfCMkFPZ7vapGc8Jy8zOIxDr0A==" saltValue="T3GTC2w2VWqDrGA8xYgzS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Iex0HE2moeGytUvwj3jRnmANAxwqtwFGF/HBWun8ZXgf35ZuGzwDFSPcAy9xDghkogVHaw5goFMFjYAkTjbuqg==" saltValue="swntguGNdzLXMU/B7f+0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c8fN2BWZXhHRN3klmdI0syBMuZ2Rtko3UPbj+WX9sRmBOhceFP5PVjot1x9/xSLWu2SUcgXDk/3t8aTSZAhIQ==" saltValue="MXOCMtn4pIw9gNxBu0It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2lopzBd6cmAhfgwgYk76GhHOD6Iiw9RhTYyXcpn1FXrXqSUCGa6sZC6HX5et6n5yC/yb3SpqzNHD1XAi6MDdzQ==" saltValue="RgUmXfcjqHOraE+/hCjhA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FSFRl8Ux175jgNmtaPrTeGLWYT+Gdc8C7VzGRQ2SIC0ia7SofT9bCrSi3TSMoa0kZ4wTwIUaWc0mhpkO3lWGVQ==" saltValue="XsQG8YTAUanUJJnes//m9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21649.914000000001</v>
      </c>
      <c r="C2" s="53">
        <v>48000</v>
      </c>
      <c r="D2" s="53">
        <v>94000</v>
      </c>
      <c r="E2" s="53">
        <v>81000</v>
      </c>
      <c r="F2" s="53">
        <v>58000</v>
      </c>
      <c r="G2" s="14">
        <f t="shared" ref="G2:G11" si="0">C2+D2+E2+F2</f>
        <v>281000</v>
      </c>
      <c r="H2" s="14">
        <f t="shared" ref="H2:H11" si="1">(B2 + stillbirth*B2/(1000-stillbirth))/(1-abortion)</f>
        <v>23344.172912993559</v>
      </c>
      <c r="I2" s="14">
        <f t="shared" ref="I2:I11" si="2">G2-H2</f>
        <v>257655.82708700644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21617.812000000002</v>
      </c>
      <c r="C3" s="53">
        <v>48000</v>
      </c>
      <c r="D3" s="53">
        <v>95000</v>
      </c>
      <c r="E3" s="53">
        <v>84000</v>
      </c>
      <c r="F3" s="53">
        <v>59000</v>
      </c>
      <c r="G3" s="14">
        <f t="shared" si="0"/>
        <v>286000</v>
      </c>
      <c r="H3" s="14">
        <f t="shared" si="1"/>
        <v>23309.558704417355</v>
      </c>
      <c r="I3" s="14">
        <f t="shared" si="2"/>
        <v>262690.44129558263</v>
      </c>
    </row>
    <row r="4" spans="1:9" ht="15.75" customHeight="1" x14ac:dyDescent="0.2">
      <c r="A4" s="7">
        <f t="shared" si="3"/>
        <v>2023</v>
      </c>
      <c r="B4" s="52">
        <v>21576.694</v>
      </c>
      <c r="C4" s="53">
        <v>48000</v>
      </c>
      <c r="D4" s="53">
        <v>96000</v>
      </c>
      <c r="E4" s="53">
        <v>86000</v>
      </c>
      <c r="F4" s="53">
        <v>60000</v>
      </c>
      <c r="G4" s="14">
        <f t="shared" si="0"/>
        <v>290000</v>
      </c>
      <c r="H4" s="14">
        <f t="shared" si="1"/>
        <v>23265.222930065709</v>
      </c>
      <c r="I4" s="14">
        <f t="shared" si="2"/>
        <v>266734.77706993429</v>
      </c>
    </row>
    <row r="5" spans="1:9" ht="15.75" customHeight="1" x14ac:dyDescent="0.2">
      <c r="A5" s="7">
        <f t="shared" si="3"/>
        <v>2024</v>
      </c>
      <c r="B5" s="52">
        <v>21526.560000000001</v>
      </c>
      <c r="C5" s="53">
        <v>47000</v>
      </c>
      <c r="D5" s="53">
        <v>96000</v>
      </c>
      <c r="E5" s="53">
        <v>88000</v>
      </c>
      <c r="F5" s="53">
        <v>62000</v>
      </c>
      <c r="G5" s="14">
        <f t="shared" si="0"/>
        <v>293000</v>
      </c>
      <c r="H5" s="14">
        <f t="shared" si="1"/>
        <v>23211.165589938631</v>
      </c>
      <c r="I5" s="14">
        <f t="shared" si="2"/>
        <v>269788.83441006136</v>
      </c>
    </row>
    <row r="6" spans="1:9" ht="15.75" customHeight="1" x14ac:dyDescent="0.2">
      <c r="A6" s="7">
        <f t="shared" si="3"/>
        <v>2025</v>
      </c>
      <c r="B6" s="52">
        <v>21447.347000000002</v>
      </c>
      <c r="C6" s="53">
        <v>47000</v>
      </c>
      <c r="D6" s="53">
        <v>97000</v>
      </c>
      <c r="E6" s="53">
        <v>90000</v>
      </c>
      <c r="F6" s="53">
        <v>64000</v>
      </c>
      <c r="G6" s="14">
        <f t="shared" si="0"/>
        <v>298000</v>
      </c>
      <c r="H6" s="14">
        <f t="shared" si="1"/>
        <v>23125.753612368793</v>
      </c>
      <c r="I6" s="14">
        <f t="shared" si="2"/>
        <v>274874.24638763122</v>
      </c>
    </row>
    <row r="7" spans="1:9" ht="15.75" customHeight="1" x14ac:dyDescent="0.2">
      <c r="A7" s="7">
        <f t="shared" si="3"/>
        <v>2026</v>
      </c>
      <c r="B7" s="52">
        <v>21353.486400000002</v>
      </c>
      <c r="C7" s="53">
        <v>47000</v>
      </c>
      <c r="D7" s="53">
        <v>96000</v>
      </c>
      <c r="E7" s="53">
        <v>91000</v>
      </c>
      <c r="F7" s="53">
        <v>66000</v>
      </c>
      <c r="G7" s="14">
        <f t="shared" si="0"/>
        <v>300000</v>
      </c>
      <c r="H7" s="14">
        <f t="shared" si="1"/>
        <v>23024.547756487915</v>
      </c>
      <c r="I7" s="14">
        <f t="shared" si="2"/>
        <v>276975.45224351209</v>
      </c>
    </row>
    <row r="8" spans="1:9" ht="15.75" customHeight="1" x14ac:dyDescent="0.2">
      <c r="A8" s="7">
        <f t="shared" si="3"/>
        <v>2027</v>
      </c>
      <c r="B8" s="52">
        <v>21251.102999999999</v>
      </c>
      <c r="C8" s="53">
        <v>48000</v>
      </c>
      <c r="D8" s="53">
        <v>96000</v>
      </c>
      <c r="E8" s="53">
        <v>91000</v>
      </c>
      <c r="F8" s="53">
        <v>68000</v>
      </c>
      <c r="G8" s="14">
        <f t="shared" si="0"/>
        <v>303000</v>
      </c>
      <c r="H8" s="14">
        <f t="shared" si="1"/>
        <v>22914.152131220297</v>
      </c>
      <c r="I8" s="14">
        <f t="shared" si="2"/>
        <v>280085.84786877967</v>
      </c>
    </row>
    <row r="9" spans="1:9" ht="15.75" customHeight="1" x14ac:dyDescent="0.2">
      <c r="A9" s="7">
        <f t="shared" si="3"/>
        <v>2028</v>
      </c>
      <c r="B9" s="52">
        <v>21140.196800000002</v>
      </c>
      <c r="C9" s="53">
        <v>48000</v>
      </c>
      <c r="D9" s="53">
        <v>96000</v>
      </c>
      <c r="E9" s="53">
        <v>92000</v>
      </c>
      <c r="F9" s="53">
        <v>71000</v>
      </c>
      <c r="G9" s="14">
        <f t="shared" si="0"/>
        <v>307000</v>
      </c>
      <c r="H9" s="14">
        <f t="shared" si="1"/>
        <v>22794.566736565932</v>
      </c>
      <c r="I9" s="14">
        <f t="shared" si="2"/>
        <v>284205.4332634341</v>
      </c>
    </row>
    <row r="10" spans="1:9" ht="15.75" customHeight="1" x14ac:dyDescent="0.2">
      <c r="A10" s="7">
        <f t="shared" si="3"/>
        <v>2029</v>
      </c>
      <c r="B10" s="52">
        <v>21020.767800000001</v>
      </c>
      <c r="C10" s="53">
        <v>48000</v>
      </c>
      <c r="D10" s="53">
        <v>95000</v>
      </c>
      <c r="E10" s="53">
        <v>92000</v>
      </c>
      <c r="F10" s="53">
        <v>73000</v>
      </c>
      <c r="G10" s="14">
        <f t="shared" si="0"/>
        <v>308000</v>
      </c>
      <c r="H10" s="14">
        <f t="shared" si="1"/>
        <v>22665.791572524824</v>
      </c>
      <c r="I10" s="14">
        <f t="shared" si="2"/>
        <v>285334.20842747518</v>
      </c>
    </row>
    <row r="11" spans="1:9" ht="15.75" customHeight="1" x14ac:dyDescent="0.2">
      <c r="A11" s="7">
        <f t="shared" si="3"/>
        <v>2030</v>
      </c>
      <c r="B11" s="52">
        <v>20874.392</v>
      </c>
      <c r="C11" s="53">
        <v>48000</v>
      </c>
      <c r="D11" s="53">
        <v>95000</v>
      </c>
      <c r="E11" s="53">
        <v>92000</v>
      </c>
      <c r="F11" s="53">
        <v>76000</v>
      </c>
      <c r="G11" s="14">
        <f t="shared" si="0"/>
        <v>311000</v>
      </c>
      <c r="H11" s="14">
        <f t="shared" si="1"/>
        <v>22507.960830773252</v>
      </c>
      <c r="I11" s="14">
        <f t="shared" si="2"/>
        <v>288492.03916922677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K63v0p2Py7rLNgB4ZjFHBesiLdx9y/JrgizWINlBsLmvlczoCkgAKo/K1zpUW6aHCWbkDsaWEftjgGH1AEnifQ==" saltValue="n9umyj78RFEBAtXPiLU1x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kFIf6LQnqXEq8NlQznEvuGVJ1JH5d5yp77KN3Pc/mLvyvpF8yTeWQ8Gw0nRzKHyA3ECbxVnp7hSZFQIp9gS6Q==" saltValue="9BaUetaCBLyxTDlixcwwy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Mqk3FSw2G1Owk7ageJ6e/h0ej2by/uViXbbUuSeGFAjWAb/Y80D/eGoR0xto+HwjgZcTjDjsicdkdKikFrRJA==" saltValue="mQ6yUeh8KKp/GyW1UCbI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+lmSneVPbmXdMWi+2I2LfwAqmrjL8LvwPLgPb9y458ipgh8ElHXLS5ZdKQ7l1S5J4MFJ8235vbo5XRRpmHRq/w==" saltValue="uDdhajMyMTGhcPa4h1KD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2x4+lyAkwu6GWs131jSscGIRw/n0QrUT9MkJb77rsFgdGFG1DwT98NAuz2nVtlWD79/62L2/0xV9I7H8Le13A==" saltValue="Igq7FY1/xyMRkQysYBW0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Wn1xPl/QkhrWS3EyjsJ5Kf0fav2tMEly/0OAKZt5qa7/hlx0didNB9pq71F9xXDzqCFzcFp0lsGgCtaX9kalQ==" saltValue="haBO7nDrZ4F5Hnl9Zeut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VwE6VEkkiBqyKcVgPKDP2nxU9xMzMIVxkbYaaz8Jj3DOfqXOE85teseTzaPTKEqv93CIaBEBkSpf1uQ1F4l6w==" saltValue="tApg9DToT53FOGiB9Xjf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dchH0koWqb5Na9TzfEBs3I4wA59KxiuDJYejJtv6b9yyCmbu81B1+BBdoVZHFzd5Cz9lyhMVWkrnMzWttzcYQ==" saltValue="/anr9//kZLxgeqZM88Z4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L4x1LFUyLlMEqawmxwaojY2QpxoJMtgCfDCqt2Qe7NqAcv7NqYeFj/XL9YyBN0D2/NUic2KBYYDNBmQhOme2g==" saltValue="Mdsh6JTSnQY4gE1r+GM2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WFlmVZ9hou7xpdJJz2FXclFIZEfGIPrBRZhofLMJdxxBSitgRVtw6tdLGHJkPELMypOeGO3qaHDkb87QxZwThg==" saltValue="LR88vWtZ5ZNIrOkZZ8mT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7.543488854081618E-3</v>
      </c>
    </row>
    <row r="4" spans="1:8" ht="15.75" customHeight="1" x14ac:dyDescent="0.2">
      <c r="B4" s="16" t="s">
        <v>79</v>
      </c>
      <c r="C4" s="54">
        <v>0.13242753792447429</v>
      </c>
    </row>
    <row r="5" spans="1:8" ht="15.75" customHeight="1" x14ac:dyDescent="0.2">
      <c r="B5" s="16" t="s">
        <v>80</v>
      </c>
      <c r="C5" s="54">
        <v>5.885779327386876E-2</v>
      </c>
    </row>
    <row r="6" spans="1:8" ht="15.75" customHeight="1" x14ac:dyDescent="0.2">
      <c r="B6" s="16" t="s">
        <v>81</v>
      </c>
      <c r="C6" s="54">
        <v>0.2442617521493371</v>
      </c>
    </row>
    <row r="7" spans="1:8" ht="15.75" customHeight="1" x14ac:dyDescent="0.2">
      <c r="B7" s="16" t="s">
        <v>82</v>
      </c>
      <c r="C7" s="54">
        <v>0.36570902575107728</v>
      </c>
    </row>
    <row r="8" spans="1:8" ht="15.75" customHeight="1" x14ac:dyDescent="0.2">
      <c r="B8" s="16" t="s">
        <v>83</v>
      </c>
      <c r="C8" s="54">
        <v>1.0743613838689809E-2</v>
      </c>
    </row>
    <row r="9" spans="1:8" ht="15.75" customHeight="1" x14ac:dyDescent="0.2">
      <c r="B9" s="16" t="s">
        <v>84</v>
      </c>
      <c r="C9" s="54">
        <v>9.7585699689470673E-2</v>
      </c>
    </row>
    <row r="10" spans="1:8" ht="15.75" customHeight="1" x14ac:dyDescent="0.2">
      <c r="B10" s="16" t="s">
        <v>85</v>
      </c>
      <c r="C10" s="54">
        <v>8.2871088519000352E-2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0.151665744990786</v>
      </c>
      <c r="D14" s="54">
        <v>0.151665744990786</v>
      </c>
      <c r="E14" s="54">
        <v>0.151665744990786</v>
      </c>
      <c r="F14" s="54">
        <v>0.151665744990786</v>
      </c>
    </row>
    <row r="15" spans="1:8" ht="15.75" customHeight="1" x14ac:dyDescent="0.2">
      <c r="B15" s="16" t="s">
        <v>88</v>
      </c>
      <c r="C15" s="54">
        <v>0.2416185160850455</v>
      </c>
      <c r="D15" s="54">
        <v>0.2416185160850455</v>
      </c>
      <c r="E15" s="54">
        <v>0.2416185160850455</v>
      </c>
      <c r="F15" s="54">
        <v>0.2416185160850455</v>
      </c>
    </row>
    <row r="16" spans="1:8" ht="15.75" customHeight="1" x14ac:dyDescent="0.2">
      <c r="B16" s="16" t="s">
        <v>89</v>
      </c>
      <c r="C16" s="54">
        <v>2.8335464247998762E-2</v>
      </c>
      <c r="D16" s="54">
        <v>2.8335464247998762E-2</v>
      </c>
      <c r="E16" s="54">
        <v>2.8335464247998762E-2</v>
      </c>
      <c r="F16" s="54">
        <v>2.8335464247998762E-2</v>
      </c>
    </row>
    <row r="17" spans="1:8" ht="15.75" customHeight="1" x14ac:dyDescent="0.2">
      <c r="B17" s="16" t="s">
        <v>90</v>
      </c>
      <c r="C17" s="54">
        <v>4.105226024236245E-3</v>
      </c>
      <c r="D17" s="54">
        <v>4.105226024236245E-3</v>
      </c>
      <c r="E17" s="54">
        <v>4.105226024236245E-3</v>
      </c>
      <c r="F17" s="54">
        <v>4.105226024236245E-3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6.1570473560137581E-3</v>
      </c>
      <c r="D19" s="54">
        <v>6.1570473560137581E-3</v>
      </c>
      <c r="E19" s="54">
        <v>6.1570473560137581E-3</v>
      </c>
      <c r="F19" s="54">
        <v>6.1570473560137581E-3</v>
      </c>
    </row>
    <row r="20" spans="1:8" ht="15.75" customHeight="1" x14ac:dyDescent="0.2">
      <c r="B20" s="16" t="s">
        <v>93</v>
      </c>
      <c r="C20" s="54">
        <v>3.9937041558692231E-2</v>
      </c>
      <c r="D20" s="54">
        <v>3.9937041558692231E-2</v>
      </c>
      <c r="E20" s="54">
        <v>3.9937041558692231E-2</v>
      </c>
      <c r="F20" s="54">
        <v>3.9937041558692231E-2</v>
      </c>
    </row>
    <row r="21" spans="1:8" ht="15.75" customHeight="1" x14ac:dyDescent="0.2">
      <c r="B21" s="16" t="s">
        <v>94</v>
      </c>
      <c r="C21" s="54">
        <v>0.1188199994716328</v>
      </c>
      <c r="D21" s="54">
        <v>0.1188199994716328</v>
      </c>
      <c r="E21" s="54">
        <v>0.1188199994716328</v>
      </c>
      <c r="F21" s="54">
        <v>0.1188199994716328</v>
      </c>
    </row>
    <row r="22" spans="1:8" ht="15.75" customHeight="1" x14ac:dyDescent="0.2">
      <c r="B22" s="16" t="s">
        <v>95</v>
      </c>
      <c r="C22" s="54">
        <v>0.40936096026559488</v>
      </c>
      <c r="D22" s="54">
        <v>0.40936096026559488</v>
      </c>
      <c r="E22" s="54">
        <v>0.40936096026559488</v>
      </c>
      <c r="F22" s="54">
        <v>0.40936096026559488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4.4699999999999997E-2</v>
      </c>
    </row>
    <row r="27" spans="1:8" ht="15.75" customHeight="1" x14ac:dyDescent="0.2">
      <c r="B27" s="16" t="s">
        <v>102</v>
      </c>
      <c r="C27" s="54">
        <v>2.5999999999999999E-2</v>
      </c>
    </row>
    <row r="28" spans="1:8" ht="15.75" customHeight="1" x14ac:dyDescent="0.2">
      <c r="B28" s="16" t="s">
        <v>103</v>
      </c>
      <c r="C28" s="54">
        <v>0.18959999999999999</v>
      </c>
    </row>
    <row r="29" spans="1:8" ht="15.75" customHeight="1" x14ac:dyDescent="0.2">
      <c r="B29" s="16" t="s">
        <v>104</v>
      </c>
      <c r="C29" s="54">
        <v>0.14649999999999999</v>
      </c>
    </row>
    <row r="30" spans="1:8" ht="15.75" customHeight="1" x14ac:dyDescent="0.2">
      <c r="B30" s="16" t="s">
        <v>2</v>
      </c>
      <c r="C30" s="54">
        <v>4.8300000000000003E-2</v>
      </c>
    </row>
    <row r="31" spans="1:8" ht="15.75" customHeight="1" x14ac:dyDescent="0.2">
      <c r="B31" s="16" t="s">
        <v>105</v>
      </c>
      <c r="C31" s="54">
        <v>2.9700000000000001E-2</v>
      </c>
    </row>
    <row r="32" spans="1:8" ht="15.75" customHeight="1" x14ac:dyDescent="0.2">
      <c r="B32" s="16" t="s">
        <v>106</v>
      </c>
      <c r="C32" s="54">
        <v>8.2100000000000006E-2</v>
      </c>
    </row>
    <row r="33" spans="2:3" ht="15.75" customHeight="1" x14ac:dyDescent="0.2">
      <c r="B33" s="16" t="s">
        <v>107</v>
      </c>
      <c r="C33" s="54">
        <v>0.16250000000000001</v>
      </c>
    </row>
    <row r="34" spans="2:3" ht="15.75" customHeight="1" x14ac:dyDescent="0.2">
      <c r="B34" s="16" t="s">
        <v>108</v>
      </c>
      <c r="C34" s="54">
        <v>0.27059999999776491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Hp7+ByKVUUOOEMEwOw5o64hQlrpwWwEbAuSVMl9qKHjvvpBiPuCK0oAFR07pj9vb2N69TKNH0NULZ7VHBZMsMg==" saltValue="DPSr1fEN1aCMyouw9Ike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0.65991193056106601</v>
      </c>
      <c r="D2" s="55">
        <v>0.65991193056106601</v>
      </c>
      <c r="E2" s="55">
        <v>0.66667646169662509</v>
      </c>
      <c r="F2" s="55">
        <v>0.37394076585769698</v>
      </c>
      <c r="G2" s="55">
        <v>0.504985570907593</v>
      </c>
    </row>
    <row r="3" spans="1:15" ht="15.75" customHeight="1" x14ac:dyDescent="0.2">
      <c r="B3" s="7" t="s">
        <v>113</v>
      </c>
      <c r="C3" s="55">
        <v>0.10197843611240399</v>
      </c>
      <c r="D3" s="55">
        <v>0.10197843611240399</v>
      </c>
      <c r="E3" s="55">
        <v>0.14349886775016801</v>
      </c>
      <c r="F3" s="55">
        <v>0.16414047777652699</v>
      </c>
      <c r="G3" s="55">
        <v>0.180638313293457</v>
      </c>
    </row>
    <row r="4" spans="1:15" ht="15.75" customHeight="1" x14ac:dyDescent="0.2">
      <c r="B4" s="7" t="s">
        <v>114</v>
      </c>
      <c r="C4" s="56">
        <v>7.2689577937126201E-2</v>
      </c>
      <c r="D4" s="56">
        <v>7.2689577937126201E-2</v>
      </c>
      <c r="E4" s="56">
        <v>4.0677037090063102E-2</v>
      </c>
      <c r="F4" s="56">
        <v>0.18425858020782501</v>
      </c>
      <c r="G4" s="56">
        <v>0.119717061519623</v>
      </c>
    </row>
    <row r="5" spans="1:15" ht="15.75" customHeight="1" x14ac:dyDescent="0.2">
      <c r="B5" s="7" t="s">
        <v>115</v>
      </c>
      <c r="C5" s="56">
        <v>0.16542008519172699</v>
      </c>
      <c r="D5" s="56">
        <v>0.16542008519172699</v>
      </c>
      <c r="E5" s="56">
        <v>0.149147614836693</v>
      </c>
      <c r="F5" s="56">
        <v>0.27766016125678999</v>
      </c>
      <c r="G5" s="56">
        <v>0.194659054279327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0.35233172774314903</v>
      </c>
      <c r="D8" s="55">
        <v>0.35233172774314903</v>
      </c>
      <c r="E8" s="55">
        <v>0.60058647394180298</v>
      </c>
      <c r="F8" s="55">
        <v>0.62867248058319103</v>
      </c>
      <c r="G8" s="55">
        <v>0.58820337057113603</v>
      </c>
    </row>
    <row r="9" spans="1:15" ht="15.75" customHeight="1" x14ac:dyDescent="0.2">
      <c r="B9" s="7" t="s">
        <v>118</v>
      </c>
      <c r="C9" s="55">
        <v>0.18808996677398701</v>
      </c>
      <c r="D9" s="55">
        <v>0.18808996677398701</v>
      </c>
      <c r="E9" s="55">
        <v>0.110233075916767</v>
      </c>
      <c r="F9" s="55">
        <v>0.11023624986410099</v>
      </c>
      <c r="G9" s="55">
        <v>0.17737632989883401</v>
      </c>
    </row>
    <row r="10" spans="1:15" ht="15.75" customHeight="1" x14ac:dyDescent="0.2">
      <c r="B10" s="7" t="s">
        <v>119</v>
      </c>
      <c r="C10" s="56">
        <v>0.242670312523842</v>
      </c>
      <c r="D10" s="56">
        <v>0.242670312523842</v>
      </c>
      <c r="E10" s="56">
        <v>0.106173828244209</v>
      </c>
      <c r="F10" s="56">
        <v>8.5183978080749498E-2</v>
      </c>
      <c r="G10" s="56">
        <v>9.2542201280593914E-2</v>
      </c>
    </row>
    <row r="11" spans="1:15" ht="15.75" customHeight="1" x14ac:dyDescent="0.2">
      <c r="B11" s="7" t="s">
        <v>120</v>
      </c>
      <c r="C11" s="56">
        <v>0.216907978057861</v>
      </c>
      <c r="D11" s="56">
        <v>0.216907978057861</v>
      </c>
      <c r="E11" s="56">
        <v>0.18300659954547899</v>
      </c>
      <c r="F11" s="56">
        <v>0.17590726912021601</v>
      </c>
      <c r="G11" s="56">
        <v>0.14187811315059701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0.53744121300000003</v>
      </c>
      <c r="D14" s="57">
        <v>0.52109150421700001</v>
      </c>
      <c r="E14" s="57">
        <v>0.52109150421700001</v>
      </c>
      <c r="F14" s="57">
        <v>0.50456223493399999</v>
      </c>
      <c r="G14" s="57">
        <v>0.50456223493399999</v>
      </c>
      <c r="H14" s="58">
        <v>0.376</v>
      </c>
      <c r="I14" s="58">
        <v>0.376</v>
      </c>
      <c r="J14" s="58">
        <v>0.376</v>
      </c>
      <c r="K14" s="58">
        <v>0.376</v>
      </c>
      <c r="L14" s="58">
        <v>0.23364044423999999</v>
      </c>
      <c r="M14" s="58">
        <v>0.17828196400999999</v>
      </c>
      <c r="N14" s="58">
        <v>0.22121419347900001</v>
      </c>
      <c r="O14" s="58">
        <v>0.2157798001555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0.2677002294611992</v>
      </c>
      <c r="D15" s="55">
        <f t="shared" si="0"/>
        <v>0.25955641635762</v>
      </c>
      <c r="E15" s="55">
        <f t="shared" si="0"/>
        <v>0.25955641635762</v>
      </c>
      <c r="F15" s="55">
        <f t="shared" si="0"/>
        <v>0.25132316391464993</v>
      </c>
      <c r="G15" s="55">
        <f t="shared" si="0"/>
        <v>0.25132316391464993</v>
      </c>
      <c r="H15" s="55">
        <f t="shared" si="0"/>
        <v>0.1872861325903023</v>
      </c>
      <c r="I15" s="55">
        <f t="shared" si="0"/>
        <v>0.1872861325903023</v>
      </c>
      <c r="J15" s="55">
        <f t="shared" si="0"/>
        <v>0.1872861325903023</v>
      </c>
      <c r="K15" s="55">
        <f t="shared" si="0"/>
        <v>0.1872861325903023</v>
      </c>
      <c r="L15" s="55">
        <f t="shared" si="0"/>
        <v>0.11637663621912173</v>
      </c>
      <c r="M15" s="55">
        <f t="shared" si="0"/>
        <v>8.8802498803288193E-2</v>
      </c>
      <c r="N15" s="55">
        <f t="shared" si="0"/>
        <v>0.11018710311373611</v>
      </c>
      <c r="O15" s="55">
        <f t="shared" si="0"/>
        <v>0.10748022410168059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xDQjmAv6X55jMuoUIsG8RNBkjH+cOHWPF+a2wS8s6S0co1tF2I23iAgcgKiHJ+joSRHyksMnijltyz6+C+lv4w==" saltValue="xFJ1fHALwNCLwWFGvsOV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3.7690944969654097E-2</v>
      </c>
      <c r="D2" s="56">
        <v>1.414378E-2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0.17248134315013899</v>
      </c>
      <c r="D3" s="56">
        <v>0.16339989999999999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0.72435212135314897</v>
      </c>
      <c r="D4" s="56">
        <v>0.73373260000000007</v>
      </c>
      <c r="E4" s="56">
        <v>0.68563437461852994</v>
      </c>
      <c r="F4" s="56">
        <v>0.38439062237739602</v>
      </c>
      <c r="G4" s="56">
        <v>0</v>
      </c>
    </row>
    <row r="5" spans="1:7" x14ac:dyDescent="0.2">
      <c r="B5" s="98" t="s">
        <v>132</v>
      </c>
      <c r="C5" s="55">
        <v>6.5475590527057898E-2</v>
      </c>
      <c r="D5" s="55">
        <v>8.8723720000000006E-2</v>
      </c>
      <c r="E5" s="55">
        <v>0.31436562538147</v>
      </c>
      <c r="F5" s="55">
        <v>0.61560937762260404</v>
      </c>
      <c r="G5" s="55">
        <v>1</v>
      </c>
    </row>
  </sheetData>
  <sheetProtection algorithmName="SHA-512" hashValue="f+oYI+CCXezEk2LcBQPBHN1x/AGjH6h0oVvGB3SbVhjkkUsRDml9a3lY+yCsF356x7/b610dkKDUTc9OnRUjYw==" saltValue="dxy3/dz1RwQT6gNSdmg2E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/LRtSgRTq3m6FSDykCicFvTgTWnkKa3AYQuH5XA66cKLR8OdO7Ty9n8Bg9wefDUZm9XJRU0WA40i9HA1i65r5w==" saltValue="KhgTs8KvPzdxl+8s3x8T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0rzfVUfcuTna3MURBKEfxK+zNmL0JPxqRp+gNJUc+mVVVwNw846ic2t9/gqFLVDi1PBsVxG3J8mEu80pDcAC1Q==" saltValue="0XVkE3kO4tQTZiex+FXpS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Jk+zA013WkJEheiErj1eZqe1KYRVuiuH8QSa7KflicWktWNjwddPIUIsHjVVsgCfH9PXOJnVLE3727+QqHUa/A==" saltValue="4wWK8b/aVvuJogPYqWKH0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nk2B3kY6emka3bH+YgyxtZj9N1hR/xBaRihRveJkhDX+BIHGlMVJRLFekfS9hVAMDn9j7TWJZVL6xs4T9RODvQ==" saltValue="0bAlbazBZJ63K6uVallX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2022-02-02T06:56:39Z</dcterms:modified>
</cp:coreProperties>
</file>