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B763FB88-CA76-4A9F-8AF4-F21B04802074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I38" i="2" s="1"/>
  <c r="A34" i="2"/>
  <c r="H11" i="2"/>
  <c r="G11" i="2"/>
  <c r="H10" i="2"/>
  <c r="G10" i="2"/>
  <c r="I10" i="2" s="1"/>
  <c r="H9" i="2"/>
  <c r="G9" i="2"/>
  <c r="H8" i="2"/>
  <c r="G8" i="2"/>
  <c r="I8" i="2" s="1"/>
  <c r="H7" i="2"/>
  <c r="G7" i="2"/>
  <c r="I7" i="2" s="1"/>
  <c r="H6" i="2"/>
  <c r="G6" i="2"/>
  <c r="H5" i="2"/>
  <c r="G5" i="2"/>
  <c r="H4" i="2"/>
  <c r="I4" i="2" s="1"/>
  <c r="G4" i="2"/>
  <c r="H3" i="2"/>
  <c r="G3" i="2"/>
  <c r="H2" i="2"/>
  <c r="G2" i="2"/>
  <c r="A2" i="2"/>
  <c r="A32" i="2" s="1"/>
  <c r="C33" i="1"/>
  <c r="C20" i="1"/>
  <c r="I5" i="2" l="1"/>
  <c r="A17" i="2"/>
  <c r="A35" i="2"/>
  <c r="I9" i="2"/>
  <c r="A18" i="2"/>
  <c r="I2" i="2"/>
  <c r="I6" i="2"/>
  <c r="A25" i="2"/>
  <c r="I3" i="2"/>
  <c r="A26" i="2"/>
  <c r="A39" i="2"/>
  <c r="A19" i="2"/>
  <c r="A27" i="2"/>
  <c r="I39" i="2"/>
  <c r="I11" i="2"/>
  <c r="A33" i="2"/>
  <c r="A13" i="2"/>
  <c r="A21" i="2"/>
  <c r="A29" i="2"/>
  <c r="A37" i="2"/>
  <c r="A12" i="2"/>
  <c r="A20" i="2"/>
  <c r="A28" i="2"/>
  <c r="A36" i="2"/>
  <c r="A14" i="2"/>
  <c r="A22" i="2"/>
  <c r="A30" i="2"/>
  <c r="A38" i="2"/>
  <c r="A40" i="2"/>
  <c r="D58" i="20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<sst xmlns="http://schemas.openxmlformats.org/spreadsheetml/2006/main" count="2092" uniqueCount="337">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</sst>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1026966.7890625</v>
      </c>
    </row>
    <row r="8" spans="1:3" ht="15" customHeight="1" x14ac:dyDescent="0.2">
      <c r="B8" s="7" t="s">
        <v>19</v>
      </c>
      <c r="C8" s="46">
        <v>0.25600000000000001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0.74188087463378904</v>
      </c>
    </row>
    <row r="11" spans="1:3" ht="15" customHeight="1" x14ac:dyDescent="0.2">
      <c r="B11" s="7" t="s">
        <v>22</v>
      </c>
      <c r="C11" s="46">
        <v>0.92900000000000005</v>
      </c>
    </row>
    <row r="12" spans="1:3" ht="15" customHeight="1" x14ac:dyDescent="0.2">
      <c r="B12" s="7" t="s">
        <v>23</v>
      </c>
      <c r="C12" s="46">
        <v>0.7340000000000001</v>
      </c>
    </row>
    <row r="13" spans="1:3" ht="15" customHeight="1" x14ac:dyDescent="0.2">
      <c r="B13" s="7" t="s">
        <v>24</v>
      </c>
      <c r="C13" s="46">
        <v>0.159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0.19980000000000001</v>
      </c>
    </row>
    <row r="24" spans="1:3" ht="15" customHeight="1" x14ac:dyDescent="0.2">
      <c r="B24" s="12" t="s">
        <v>33</v>
      </c>
      <c r="C24" s="47">
        <v>0.54990000000000006</v>
      </c>
    </row>
    <row r="25" spans="1:3" ht="15" customHeight="1" x14ac:dyDescent="0.2">
      <c r="B25" s="12" t="s">
        <v>34</v>
      </c>
      <c r="C25" s="47">
        <v>0.2286</v>
      </c>
    </row>
    <row r="26" spans="1:3" ht="15" customHeight="1" x14ac:dyDescent="0.2">
      <c r="B26" s="12" t="s">
        <v>35</v>
      </c>
      <c r="C26" s="47">
        <v>2.1700000000000001E-2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0.33800000000000002</v>
      </c>
    </row>
    <row r="30" spans="1:3" ht="14.25" customHeight="1" x14ac:dyDescent="0.2">
      <c r="B30" s="22" t="s">
        <v>38</v>
      </c>
      <c r="C30" s="49">
        <v>7.5999999999999998E-2</v>
      </c>
    </row>
    <row r="31" spans="1:3" ht="14.25" customHeight="1" x14ac:dyDescent="0.2">
      <c r="B31" s="22" t="s">
        <v>39</v>
      </c>
      <c r="C31" s="49">
        <v>9.5000000000000001E-2</v>
      </c>
    </row>
    <row r="32" spans="1:3" ht="14.25" customHeight="1" x14ac:dyDescent="0.2">
      <c r="B32" s="22" t="s">
        <v>40</v>
      </c>
      <c r="C32" s="49">
        <v>0.49099999998509891</v>
      </c>
    </row>
    <row r="33" spans="1:5" ht="13.15" customHeight="1" x14ac:dyDescent="0.2">
      <c r="B33" s="24" t="s">
        <v>41</v>
      </c>
      <c r="C33" s="50">
        <f>SUM(C29:C32)</f>
        <v>0.99999999998509892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19.3672573349338</v>
      </c>
    </row>
    <row r="38" spans="1:5" ht="15" customHeight="1" x14ac:dyDescent="0.2">
      <c r="B38" s="28" t="s">
        <v>45</v>
      </c>
      <c r="C38" s="117">
        <v>23.451829747900099</v>
      </c>
      <c r="D38" s="9"/>
      <c r="E38" s="10"/>
    </row>
    <row r="39" spans="1:5" ht="15" customHeight="1" x14ac:dyDescent="0.2">
      <c r="B39" s="28" t="s">
        <v>46</v>
      </c>
      <c r="C39" s="117">
        <v>27.978569183053601</v>
      </c>
      <c r="D39" s="9"/>
      <c r="E39" s="9"/>
    </row>
    <row r="40" spans="1:5" ht="15" customHeight="1" x14ac:dyDescent="0.2">
      <c r="B40" s="28" t="s">
        <v>47</v>
      </c>
      <c r="C40" s="117">
        <v>95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10.67872566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2.2463500000000001E-2</v>
      </c>
      <c r="D45" s="9"/>
    </row>
    <row r="46" spans="1:5" ht="15.75" customHeight="1" x14ac:dyDescent="0.2">
      <c r="B46" s="28" t="s">
        <v>52</v>
      </c>
      <c r="C46" s="47">
        <v>8.5238600000000012E-2</v>
      </c>
      <c r="D46" s="9"/>
    </row>
    <row r="47" spans="1:5" ht="15.75" customHeight="1" x14ac:dyDescent="0.2">
      <c r="B47" s="28" t="s">
        <v>53</v>
      </c>
      <c r="C47" s="47">
        <v>0.111109</v>
      </c>
      <c r="D47" s="9"/>
      <c r="E47" s="10"/>
    </row>
    <row r="48" spans="1:5" ht="15" customHeight="1" x14ac:dyDescent="0.2">
      <c r="B48" s="28" t="s">
        <v>54</v>
      </c>
      <c r="C48" s="48">
        <v>0.78118889999999996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3.2</v>
      </c>
      <c r="D51" s="9"/>
    </row>
    <row r="52" spans="1:4" ht="15" customHeight="1" x14ac:dyDescent="0.2">
      <c r="B52" s="28" t="s">
        <v>57</v>
      </c>
      <c r="C52" s="51">
        <v>3.2</v>
      </c>
    </row>
    <row r="53" spans="1:4" ht="15.75" customHeight="1" x14ac:dyDescent="0.2">
      <c r="B53" s="28" t="s">
        <v>58</v>
      </c>
      <c r="C53" s="51">
        <v>3.2</v>
      </c>
    </row>
    <row r="54" spans="1:4" ht="15.75" customHeight="1" x14ac:dyDescent="0.2">
      <c r="B54" s="28" t="s">
        <v>59</v>
      </c>
      <c r="C54" s="51">
        <v>3.2</v>
      </c>
    </row>
    <row r="55" spans="1:4" ht="15.75" customHeight="1" x14ac:dyDescent="0.2">
      <c r="B55" s="28" t="s">
        <v>60</v>
      </c>
      <c r="C55" s="51">
        <v>3.2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1.934703748488513E-2</v>
      </c>
    </row>
    <row r="59" spans="1:4" ht="15.75" customHeight="1" x14ac:dyDescent="0.2">
      <c r="B59" s="28" t="s">
        <v>63</v>
      </c>
      <c r="C59" s="46">
        <v>0.50025217970728575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11.294179</v>
      </c>
    </row>
    <row r="63" spans="1:4" ht="15.75" customHeight="1" x14ac:dyDescent="0.2">
      <c r="A63" s="39"/>
    </row>
  </sheetData>
  <sheetProtection algorithmName="SHA-512" hashValue="e6cHkvP4ktW8WHWA2hrxS8Cb+QtjWSP/OgvYFbokDRjWJWvVJgy4Iw+O9Lh2cantWBWB23qe42usuNrePtXqEg==" saltValue="OCrwyNEs3JTqfUtFKmX1Q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0.22325764155073199</v>
      </c>
      <c r="C2" s="115">
        <v>0.95</v>
      </c>
      <c r="D2" s="116">
        <v>74.474474607257392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40.248726453010633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672.22235357576801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1.3713787431614179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13.38102589680655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13.38102589680655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13.38102589680655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13.38102589680655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13.38102589680655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13.38102589680655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1.087791696701897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0.51307979999999997</v>
      </c>
      <c r="C18" s="115">
        <v>0.95</v>
      </c>
      <c r="D18" s="116">
        <v>15.41953529560689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0.51307979999999997</v>
      </c>
      <c r="C19" s="115">
        <v>0.95</v>
      </c>
      <c r="D19" s="116">
        <v>15.41953529560689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0.97866339999999996</v>
      </c>
      <c r="C21" s="115">
        <v>0.95</v>
      </c>
      <c r="D21" s="116">
        <v>14.364074593948059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23.284771098275488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4.5098666953578306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0.73235349335433997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0.81492066383361805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18.944297777473771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0.68500000000000005</v>
      </c>
      <c r="C29" s="115">
        <v>0.95</v>
      </c>
      <c r="D29" s="116">
        <v>151.1814173381797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0.99377439103014453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2.3735892615904222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0.27407090000000001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0.80521013298839195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0.55181980957228804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4.9763674348897871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0.83893206321678804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v9wSluA97DuF7/rFfFdIxaR+cdljmLmJN38If9QctCJ4z/2xdlc8KX/fUEZTOs2k4Tqc0rDd+AxEoqMFfb7K/A==" saltValue="ckSAqusUBEjd6FrDZQlBR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ipfHvdtqC2mXKhOul3hEQm597rpsOfgE1/H9Dg3DxxUzSLBKvda6c+TMXWvd1j7kAiOE0T5jwxutrJe5I+on0A==" saltValue="vIS8gGWeH4IO2D1378aXr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1pYnuZnaS2kHBItZTclzm/yrQaU0D5dvFN47DicSOaeXVT9Xm5Lqm+mwuqNPUnZIOj73dkOj36hxsYZSC8PBWg==" saltValue="lQ520+F8Vz4o+ead1X34p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3.2</v>
      </c>
      <c r="C2" s="18">
        <f>'Donnees pop de l''annee de ref'!C52</f>
        <v>3.2</v>
      </c>
      <c r="D2" s="18">
        <f>'Donnees pop de l''annee de ref'!C53</f>
        <v>3.2</v>
      </c>
      <c r="E2" s="18">
        <f>'Donnees pop de l''annee de ref'!C54</f>
        <v>3.2</v>
      </c>
      <c r="F2" s="18">
        <f>'Donnees pop de l''annee de ref'!C55</f>
        <v>3.2</v>
      </c>
    </row>
    <row r="3" spans="1:6" ht="15.75" customHeight="1" x14ac:dyDescent="0.2">
      <c r="A3" s="4" t="s">
        <v>209</v>
      </c>
      <c r="B3" s="18">
        <f>frac_mam_1month * 2.6</f>
        <v>9.5885533839464215E-2</v>
      </c>
      <c r="C3" s="18">
        <f>frac_mam_1_5months * 2.6</f>
        <v>9.5885533839464215E-2</v>
      </c>
      <c r="D3" s="18">
        <f>frac_mam_6_11months * 2.6</f>
        <v>4.7792603820562385E-2</v>
      </c>
      <c r="E3" s="18">
        <f>frac_mam_12_23months * 2.6</f>
        <v>2.7846922725438959E-2</v>
      </c>
      <c r="F3" s="18">
        <f>frac_mam_24_59months * 2.6</f>
        <v>3.5149267502129045E-2</v>
      </c>
    </row>
    <row r="4" spans="1:6" ht="15.75" customHeight="1" x14ac:dyDescent="0.2">
      <c r="A4" s="4" t="s">
        <v>208</v>
      </c>
      <c r="B4" s="18">
        <f>frac_sam_1month * 2.6</f>
        <v>8.301835730671886E-2</v>
      </c>
      <c r="C4" s="18">
        <f>frac_sam_1_5months * 2.6</f>
        <v>8.301835730671886E-2</v>
      </c>
      <c r="D4" s="18">
        <f>frac_sam_6_11months * 2.6</f>
        <v>3.0384612269700002E-3</v>
      </c>
      <c r="E4" s="18">
        <f>frac_sam_12_23months * 2.6</f>
        <v>1.4651084318757121E-2</v>
      </c>
      <c r="F4" s="18">
        <f>frac_sam_24_59months * 2.6</f>
        <v>1.9815000891685478E-2</v>
      </c>
    </row>
  </sheetData>
  <sheetProtection algorithmName="SHA-512" hashValue="DBOeaxlvR8vvJe5jD+dpLLG+zqJ6kM1f7yXQV0SJB/QA4+itRpRtdh/g6gpVfPuV+gIQ6mipyROxDEpB5dMUbg==" saltValue="GLQemONZH6WbuU+THdhq9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0.25600000000000001</v>
      </c>
      <c r="E2" s="65">
        <f>food_insecure</f>
        <v>0.25600000000000001</v>
      </c>
      <c r="F2" s="65">
        <f>food_insecure</f>
        <v>0.25600000000000001</v>
      </c>
      <c r="G2" s="65">
        <f>food_insecure</f>
        <v>0.25600000000000001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0.25600000000000001</v>
      </c>
      <c r="F5" s="65">
        <f>food_insecure</f>
        <v>0.25600000000000001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0.25600000000000001</v>
      </c>
      <c r="F8" s="65">
        <f>food_insecure</f>
        <v>0.25600000000000001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0.25600000000000001</v>
      </c>
      <c r="F9" s="65">
        <f>food_insecure</f>
        <v>0.25600000000000001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0.7340000000000001</v>
      </c>
      <c r="E10" s="65">
        <f>IF(ISBLANK(comm_deliv), frac_children_health_facility,1)</f>
        <v>0.7340000000000001</v>
      </c>
      <c r="F10" s="65">
        <f>IF(ISBLANK(comm_deliv), frac_children_health_facility,1)</f>
        <v>0.7340000000000001</v>
      </c>
      <c r="G10" s="65">
        <f>IF(ISBLANK(comm_deliv), frac_children_health_facility,1)</f>
        <v>0.7340000000000001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0.25600000000000001</v>
      </c>
      <c r="I15" s="65">
        <f>food_insecure</f>
        <v>0.25600000000000001</v>
      </c>
      <c r="J15" s="65">
        <f>food_insecure</f>
        <v>0.25600000000000001</v>
      </c>
      <c r="K15" s="65">
        <f>food_insecure</f>
        <v>0.25600000000000001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0.92900000000000005</v>
      </c>
      <c r="I18" s="65">
        <f>frac_PW_health_facility</f>
        <v>0.92900000000000005</v>
      </c>
      <c r="J18" s="65">
        <f>frac_PW_health_facility</f>
        <v>0.92900000000000005</v>
      </c>
      <c r="K18" s="65">
        <f>frac_PW_health_facility</f>
        <v>0.92900000000000005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0.159</v>
      </c>
      <c r="M24" s="65">
        <f>famplan_unmet_need</f>
        <v>0.159</v>
      </c>
      <c r="N24" s="65">
        <f>famplan_unmet_need</f>
        <v>0.159</v>
      </c>
      <c r="O24" s="65">
        <f>famplan_unmet_need</f>
        <v>0.159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0.14035485560913086</v>
      </c>
      <c r="M25" s="65">
        <f>(1-food_insecure)*(0.49)+food_insecure*(0.7)</f>
        <v>0.54376000000000002</v>
      </c>
      <c r="N25" s="65">
        <f>(1-food_insecure)*(0.49)+food_insecure*(0.7)</f>
        <v>0.54376000000000002</v>
      </c>
      <c r="O25" s="65">
        <f>(1-food_insecure)*(0.49)+food_insecure*(0.7)</f>
        <v>0.54376000000000002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6.015208097534179E-2</v>
      </c>
      <c r="M26" s="65">
        <f>(1-food_insecure)*(0.21)+food_insecure*(0.3)</f>
        <v>0.23303999999999997</v>
      </c>
      <c r="N26" s="65">
        <f>(1-food_insecure)*(0.21)+food_insecure*(0.3)</f>
        <v>0.23303999999999997</v>
      </c>
      <c r="O26" s="65">
        <f>(1-food_insecure)*(0.21)+food_insecure*(0.3)</f>
        <v>0.23303999999999997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5.761218878173828E-2</v>
      </c>
      <c r="M27" s="65">
        <f>(1-food_insecure)*(0.3)</f>
        <v>0.22319999999999998</v>
      </c>
      <c r="N27" s="65">
        <f>(1-food_insecure)*(0.3)</f>
        <v>0.22319999999999998</v>
      </c>
      <c r="O27" s="65">
        <f>(1-food_insecure)*(0.3)</f>
        <v>0.22319999999999998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0.74188087463378904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Wjs+4dAEQdJyxg0Xcdnls07XgnI6LWsloiM9pbcyUcyXwrccUpV2nTs09PHma2XpN1pXNiATwD4/XjxNoFAxiw==" saltValue="TISLXiu0OJ2GbPiTo7V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m/kBBvCsL/XK95a8t02zamDEXE0N7wnivgVJEZl/Vjl9uW07eBvYLqbLHRWx0cpVec2BBuNwNJAob+jrzZ/jqg==" saltValue="8rlPl548RNnWM8/M0jnr2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R9OTAZtZr1SpJYfKQbQebXKMF48uA7p/tWz8Syf+CvhWEp2SbSu+SfGdJUtMfXA+M05dJdwO4iMDhRJUOt8JNQ==" saltValue="TXgFbwRbB9WUjiyrMrxJ2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gIErBtSFXVBxqDQ3io9LjmVAQJRKdErkweyOJ2P9uGjrw3Em1PO1tOSzkCE28IBlQM1Wo/OT9hsUxrDXDHVGag==" saltValue="9qw2xOAZvJEV18Fy2cRJx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PznDXda9ft8eYGV0TLNALBgurGUAOM5Ne6ugICO5yme2hyRNl7px3hu8j+zbcONksL7j2hdINDmyRcflHze1ng==" saltValue="hXsTz4AYecdd1WcxK1O9o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Y+jfhXPhAN6Eg3Oc1jyygrHA5z2wJQh/eFtn5Lgiep52zVa3whxc4Em/jJYSGTbBCPqUMoI/moyUaRwQAIBuDw==" saltValue="EW1k8zTZkN94JfD50lZGK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208394.54240000001</v>
      </c>
      <c r="C2" s="53">
        <v>501000</v>
      </c>
      <c r="D2" s="53">
        <v>924000</v>
      </c>
      <c r="E2" s="53">
        <v>813000</v>
      </c>
      <c r="F2" s="53">
        <v>660000</v>
      </c>
      <c r="G2" s="14">
        <f t="shared" ref="G2:G11" si="0">C2+D2+E2+F2</f>
        <v>2898000</v>
      </c>
      <c r="H2" s="14">
        <f t="shared" ref="H2:H11" si="1">(B2 + stillbirth*B2/(1000-stillbirth))/(1-abortion)</f>
        <v>220800.78759811711</v>
      </c>
      <c r="I2" s="14">
        <f t="shared" ref="I2:I11" si="2">G2-H2</f>
        <v>2677199.2124018827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207129.72</v>
      </c>
      <c r="C3" s="53">
        <v>502000</v>
      </c>
      <c r="D3" s="53">
        <v>926000</v>
      </c>
      <c r="E3" s="53">
        <v>822000</v>
      </c>
      <c r="F3" s="53">
        <v>672000</v>
      </c>
      <c r="G3" s="14">
        <f t="shared" si="0"/>
        <v>2922000</v>
      </c>
      <c r="H3" s="14">
        <f t="shared" si="1"/>
        <v>219460.66717617394</v>
      </c>
      <c r="I3" s="14">
        <f t="shared" si="2"/>
        <v>2702539.332823826</v>
      </c>
    </row>
    <row r="4" spans="1:9" ht="15.75" customHeight="1" x14ac:dyDescent="0.2">
      <c r="A4" s="7">
        <f t="shared" si="3"/>
        <v>2023</v>
      </c>
      <c r="B4" s="52">
        <v>205749.42960000009</v>
      </c>
      <c r="C4" s="53">
        <v>503000</v>
      </c>
      <c r="D4" s="53">
        <v>929000</v>
      </c>
      <c r="E4" s="53">
        <v>830000</v>
      </c>
      <c r="F4" s="53">
        <v>683000</v>
      </c>
      <c r="G4" s="14">
        <f t="shared" si="0"/>
        <v>2945000</v>
      </c>
      <c r="H4" s="14">
        <f t="shared" si="1"/>
        <v>217998.20465712622</v>
      </c>
      <c r="I4" s="14">
        <f t="shared" si="2"/>
        <v>2727001.7953428738</v>
      </c>
    </row>
    <row r="5" spans="1:9" ht="15.75" customHeight="1" x14ac:dyDescent="0.2">
      <c r="A5" s="7">
        <f t="shared" si="3"/>
        <v>2024</v>
      </c>
      <c r="B5" s="52">
        <v>204291.68640000009</v>
      </c>
      <c r="C5" s="53">
        <v>504000</v>
      </c>
      <c r="D5" s="53">
        <v>932000</v>
      </c>
      <c r="E5" s="53">
        <v>836000</v>
      </c>
      <c r="F5" s="53">
        <v>695000</v>
      </c>
      <c r="G5" s="14">
        <f t="shared" si="0"/>
        <v>2967000</v>
      </c>
      <c r="H5" s="14">
        <f t="shared" si="1"/>
        <v>216453.67838033923</v>
      </c>
      <c r="I5" s="14">
        <f t="shared" si="2"/>
        <v>2750546.3216196606</v>
      </c>
    </row>
    <row r="6" spans="1:9" ht="15.75" customHeight="1" x14ac:dyDescent="0.2">
      <c r="A6" s="7">
        <f t="shared" si="3"/>
        <v>2025</v>
      </c>
      <c r="B6" s="52">
        <v>202722.49600000001</v>
      </c>
      <c r="C6" s="53">
        <v>505000</v>
      </c>
      <c r="D6" s="53">
        <v>936000</v>
      </c>
      <c r="E6" s="53">
        <v>842000</v>
      </c>
      <c r="F6" s="53">
        <v>705000</v>
      </c>
      <c r="G6" s="14">
        <f t="shared" si="0"/>
        <v>2988000</v>
      </c>
      <c r="H6" s="14">
        <f t="shared" si="1"/>
        <v>214791.07017466761</v>
      </c>
      <c r="I6" s="14">
        <f t="shared" si="2"/>
        <v>2773208.9298253325</v>
      </c>
    </row>
    <row r="7" spans="1:9" ht="15.75" customHeight="1" x14ac:dyDescent="0.2">
      <c r="A7" s="7">
        <f t="shared" si="3"/>
        <v>2026</v>
      </c>
      <c r="B7" s="52">
        <v>201474.48</v>
      </c>
      <c r="C7" s="53">
        <v>505000</v>
      </c>
      <c r="D7" s="53">
        <v>941000</v>
      </c>
      <c r="E7" s="53">
        <v>847000</v>
      </c>
      <c r="F7" s="53">
        <v>718000</v>
      </c>
      <c r="G7" s="14">
        <f t="shared" si="0"/>
        <v>3011000</v>
      </c>
      <c r="H7" s="14">
        <f t="shared" si="1"/>
        <v>213468.75667949879</v>
      </c>
      <c r="I7" s="14">
        <f t="shared" si="2"/>
        <v>2797531.2433205014</v>
      </c>
    </row>
    <row r="8" spans="1:9" ht="15.75" customHeight="1" x14ac:dyDescent="0.2">
      <c r="A8" s="7">
        <f t="shared" si="3"/>
        <v>2027</v>
      </c>
      <c r="B8" s="52">
        <v>200143.22399999999</v>
      </c>
      <c r="C8" s="53">
        <v>505000</v>
      </c>
      <c r="D8" s="53">
        <v>947000</v>
      </c>
      <c r="E8" s="53">
        <v>852000</v>
      </c>
      <c r="F8" s="53">
        <v>729000</v>
      </c>
      <c r="G8" s="14">
        <f t="shared" si="0"/>
        <v>3033000</v>
      </c>
      <c r="H8" s="14">
        <f t="shared" si="1"/>
        <v>212058.24770018723</v>
      </c>
      <c r="I8" s="14">
        <f t="shared" si="2"/>
        <v>2820941.7522998126</v>
      </c>
    </row>
    <row r="9" spans="1:9" ht="15.75" customHeight="1" x14ac:dyDescent="0.2">
      <c r="A9" s="7">
        <f t="shared" si="3"/>
        <v>2028</v>
      </c>
      <c r="B9" s="52">
        <v>198713.56800000009</v>
      </c>
      <c r="C9" s="53">
        <v>505000</v>
      </c>
      <c r="D9" s="53">
        <v>952000</v>
      </c>
      <c r="E9" s="53">
        <v>856000</v>
      </c>
      <c r="F9" s="53">
        <v>740000</v>
      </c>
      <c r="G9" s="14">
        <f t="shared" si="0"/>
        <v>3053000</v>
      </c>
      <c r="H9" s="14">
        <f t="shared" si="1"/>
        <v>210543.48072424383</v>
      </c>
      <c r="I9" s="14">
        <f t="shared" si="2"/>
        <v>2842456.5192757561</v>
      </c>
    </row>
    <row r="10" spans="1:9" ht="15.75" customHeight="1" x14ac:dyDescent="0.2">
      <c r="A10" s="7">
        <f t="shared" si="3"/>
        <v>2029</v>
      </c>
      <c r="B10" s="52">
        <v>197204.2000000001</v>
      </c>
      <c r="C10" s="53">
        <v>505000</v>
      </c>
      <c r="D10" s="53">
        <v>957000</v>
      </c>
      <c r="E10" s="53">
        <v>858000</v>
      </c>
      <c r="F10" s="53">
        <v>751000</v>
      </c>
      <c r="G10" s="14">
        <f t="shared" si="0"/>
        <v>3071000</v>
      </c>
      <c r="H10" s="14">
        <f t="shared" si="1"/>
        <v>208944.25629476859</v>
      </c>
      <c r="I10" s="14">
        <f t="shared" si="2"/>
        <v>2862055.7437052312</v>
      </c>
    </row>
    <row r="11" spans="1:9" ht="15.75" customHeight="1" x14ac:dyDescent="0.2">
      <c r="A11" s="7">
        <f t="shared" si="3"/>
        <v>2030</v>
      </c>
      <c r="B11" s="52">
        <v>195600.46400000001</v>
      </c>
      <c r="C11" s="53">
        <v>504000</v>
      </c>
      <c r="D11" s="53">
        <v>961000</v>
      </c>
      <c r="E11" s="53">
        <v>861000</v>
      </c>
      <c r="F11" s="53">
        <v>759000</v>
      </c>
      <c r="G11" s="14">
        <f t="shared" si="0"/>
        <v>3085000</v>
      </c>
      <c r="H11" s="14">
        <f t="shared" si="1"/>
        <v>207245.04590364528</v>
      </c>
      <c r="I11" s="14">
        <f t="shared" si="2"/>
        <v>2877754.9540963545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Vz4fzA+gmUrUFTWX4i61MyxPyHOWLxe4JTeTPs8x29IiP4BlpWbeT9aSaT16ZpxjRbmgvekFEQWcnAB1FLkW1g==" saltValue="ntDBCq/vQcWYyNpXCYs6gA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SpNWCrCAR9KrxJbmfvYmuffmDDnOsg5gWu7brUIgYRliWq/thLbAevfKka6nXGXTsmZuAYkpbdGF36FcTRVpnQ==" saltValue="2KDnIG+JFLQQWcPjTafxeA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u9F5+CZm3N6VjtEKjDQs/iyucIc/DTy8KoSQ1fuVIi6XSML+E0zskWBWuAoytNPE7Mmwd2J9bJ9+7/fD9jXuiA==" saltValue="7uEQ0lMyEEAyKNSJw5ysn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ryuAhMABwmkjP3r3BCCgnQKOavFdeibNWnWNXtHeyaEfdiiv3lToIWxmtNvx5aU2huouDx2SUCJCUxCAoBJdaw==" saltValue="GPXaH3Fi6Jmh6MN8EJUSa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EEKt5H5kFpHs2sB0ILbA7si3Am/C5CoW33d9WpvUKSy/je2lGHaUI4CYwwai0jQAdydVsnJ6kWst7YkQm0Xi+w==" saltValue="aa/miNm0tpQleEqdLXBgS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tQqo4Dh/7jFuTbEccUm8+bL5GV0mHl4C3FjrBrvUrqHau6uDcSlgEiM3eTlw2uMZUaQzy0ysGof8cORANqXv7Q==" saltValue="mg1hw/PiorQQv1rPcfuLt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1/8gnwZYSk6MCM8yFrJtZpcvWDtIrGYw9mSlGhEy00qf3eA/qU+qTVI4OSaKYAoM+5crB8KDPtAkQo3L9FuaVw==" saltValue="ast9E8G62o2s5lFVixy0q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YsPT+dNkLZBNyegILJOBr55D682s3uWSSr1Fckzij9EjUk9SOQfy9M15FgExhMYFljjwciK6Xk3e+FfxWWOKIQ==" saltValue="S+MLhsPhnfSNXjmWANHSQ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pPstErGeEUhlIaWJ8dZBYKdv6BzUSY+RvWw42CR8UYYIPrKaIJxGsHyv3ZvjaEPDHjC88XTqDJU+3kOsXGzoNA==" saltValue="EZQrfh/GvHb4Yxq0DRSb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3jif0h6mmJv27OJwgFGheZuPE6vB0m8OOjXkFjDN1rosLXuNbHBRdEEVyNnhc9q5uLcTEOQpLksMbkL2MSRg/g==" saltValue="m1FDDlQHi6EnVszwueaPH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3.6443601318347811E-3</v>
      </c>
    </row>
    <row r="4" spans="1:8" ht="15.75" customHeight="1" x14ac:dyDescent="0.2">
      <c r="B4" s="16" t="s">
        <v>79</v>
      </c>
      <c r="C4" s="54">
        <v>0.13183859140554641</v>
      </c>
    </row>
    <row r="5" spans="1:8" ht="15.75" customHeight="1" x14ac:dyDescent="0.2">
      <c r="B5" s="16" t="s">
        <v>80</v>
      </c>
      <c r="C5" s="54">
        <v>5.4214503316923048E-2</v>
      </c>
    </row>
    <row r="6" spans="1:8" ht="15.75" customHeight="1" x14ac:dyDescent="0.2">
      <c r="B6" s="16" t="s">
        <v>81</v>
      </c>
      <c r="C6" s="54">
        <v>0.21713005124051971</v>
      </c>
    </row>
    <row r="7" spans="1:8" ht="15.75" customHeight="1" x14ac:dyDescent="0.2">
      <c r="B7" s="16" t="s">
        <v>82</v>
      </c>
      <c r="C7" s="54">
        <v>0.35313425706434343</v>
      </c>
    </row>
    <row r="8" spans="1:8" ht="15.75" customHeight="1" x14ac:dyDescent="0.2">
      <c r="B8" s="16" t="s">
        <v>83</v>
      </c>
      <c r="C8" s="54">
        <v>2.3337419140457839E-4</v>
      </c>
    </row>
    <row r="9" spans="1:8" ht="15.75" customHeight="1" x14ac:dyDescent="0.2">
      <c r="B9" s="16" t="s">
        <v>84</v>
      </c>
      <c r="C9" s="54">
        <v>0.16709024428441399</v>
      </c>
    </row>
    <row r="10" spans="1:8" ht="15.75" customHeight="1" x14ac:dyDescent="0.2">
      <c r="B10" s="16" t="s">
        <v>85</v>
      </c>
      <c r="C10" s="54">
        <v>7.2714618365013889E-2</v>
      </c>
    </row>
    <row r="11" spans="1:8" ht="15.75" customHeight="1" x14ac:dyDescent="0.2">
      <c r="B11" s="24" t="s">
        <v>41</v>
      </c>
      <c r="C11" s="50">
        <f>SUM(C3:C10)</f>
        <v>0.99999999999999978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0.1053024201726579</v>
      </c>
      <c r="D14" s="54">
        <v>0.1053024201726579</v>
      </c>
      <c r="E14" s="54">
        <v>0.1053024201726579</v>
      </c>
      <c r="F14" s="54">
        <v>0.1053024201726579</v>
      </c>
    </row>
    <row r="15" spans="1:8" ht="15.75" customHeight="1" x14ac:dyDescent="0.2">
      <c r="B15" s="16" t="s">
        <v>88</v>
      </c>
      <c r="C15" s="54">
        <v>0.20308682659859259</v>
      </c>
      <c r="D15" s="54">
        <v>0.20308682659859259</v>
      </c>
      <c r="E15" s="54">
        <v>0.20308682659859259</v>
      </c>
      <c r="F15" s="54">
        <v>0.20308682659859259</v>
      </c>
    </row>
    <row r="16" spans="1:8" ht="15.75" customHeight="1" x14ac:dyDescent="0.2">
      <c r="B16" s="16" t="s">
        <v>89</v>
      </c>
      <c r="C16" s="54">
        <v>1.52170294813778E-2</v>
      </c>
      <c r="D16" s="54">
        <v>1.52170294813778E-2</v>
      </c>
      <c r="E16" s="54">
        <v>1.52170294813778E-2</v>
      </c>
      <c r="F16" s="54">
        <v>1.52170294813778E-2</v>
      </c>
    </row>
    <row r="17" spans="1:8" ht="15.75" customHeight="1" x14ac:dyDescent="0.2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1.6202647803073612E-2</v>
      </c>
      <c r="D19" s="54">
        <v>1.6202647803073612E-2</v>
      </c>
      <c r="E19" s="54">
        <v>1.6202647803073612E-2</v>
      </c>
      <c r="F19" s="54">
        <v>1.6202647803073612E-2</v>
      </c>
    </row>
    <row r="20" spans="1:8" ht="15.75" customHeight="1" x14ac:dyDescent="0.2">
      <c r="B20" s="16" t="s">
        <v>93</v>
      </c>
      <c r="C20" s="54">
        <v>5.4087275163794191E-2</v>
      </c>
      <c r="D20" s="54">
        <v>5.4087275163794191E-2</v>
      </c>
      <c r="E20" s="54">
        <v>5.4087275163794191E-2</v>
      </c>
      <c r="F20" s="54">
        <v>5.4087275163794191E-2</v>
      </c>
    </row>
    <row r="21" spans="1:8" ht="15.75" customHeight="1" x14ac:dyDescent="0.2">
      <c r="B21" s="16" t="s">
        <v>94</v>
      </c>
      <c r="C21" s="54">
        <v>0.12517553430292569</v>
      </c>
      <c r="D21" s="54">
        <v>0.12517553430292569</v>
      </c>
      <c r="E21" s="54">
        <v>0.12517553430292569</v>
      </c>
      <c r="F21" s="54">
        <v>0.12517553430292569</v>
      </c>
    </row>
    <row r="22" spans="1:8" ht="15.75" customHeight="1" x14ac:dyDescent="0.2">
      <c r="B22" s="16" t="s">
        <v>95</v>
      </c>
      <c r="C22" s="54">
        <v>0.48092826647757803</v>
      </c>
      <c r="D22" s="54">
        <v>0.48092826647757803</v>
      </c>
      <c r="E22" s="54">
        <v>0.48092826647757803</v>
      </c>
      <c r="F22" s="54">
        <v>0.48092826647757803</v>
      </c>
    </row>
    <row r="23" spans="1:8" ht="15.75" customHeight="1" x14ac:dyDescent="0.2">
      <c r="B23" s="24" t="s">
        <v>41</v>
      </c>
      <c r="C23" s="50">
        <f>SUM(C14:C22)</f>
        <v>0.99999999999999978</v>
      </c>
      <c r="D23" s="50">
        <f>SUM(D14:D22)</f>
        <v>0.99999999999999978</v>
      </c>
      <c r="E23" s="50">
        <f>SUM(E14:E22)</f>
        <v>0.99999999999999978</v>
      </c>
      <c r="F23" s="50">
        <f>SUM(F14:F22)</f>
        <v>0.99999999999999978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5.8899999999999987E-2</v>
      </c>
    </row>
    <row r="27" spans="1:8" ht="15.75" customHeight="1" x14ac:dyDescent="0.2">
      <c r="B27" s="16" t="s">
        <v>102</v>
      </c>
      <c r="C27" s="54">
        <v>4.7300000000000002E-2</v>
      </c>
    </row>
    <row r="28" spans="1:8" ht="15.75" customHeight="1" x14ac:dyDescent="0.2">
      <c r="B28" s="16" t="s">
        <v>103</v>
      </c>
      <c r="C28" s="54">
        <v>4.6600000000000003E-2</v>
      </c>
    </row>
    <row r="29" spans="1:8" ht="15.75" customHeight="1" x14ac:dyDescent="0.2">
      <c r="B29" s="16" t="s">
        <v>104</v>
      </c>
      <c r="C29" s="54">
        <v>0.21679999999999999</v>
      </c>
    </row>
    <row r="30" spans="1:8" ht="15.75" customHeight="1" x14ac:dyDescent="0.2">
      <c r="B30" s="16" t="s">
        <v>2</v>
      </c>
      <c r="C30" s="54">
        <v>7.5399999999999995E-2</v>
      </c>
    </row>
    <row r="31" spans="1:8" ht="15.75" customHeight="1" x14ac:dyDescent="0.2">
      <c r="B31" s="16" t="s">
        <v>105</v>
      </c>
      <c r="C31" s="54">
        <v>9.5100000000000004E-2</v>
      </c>
    </row>
    <row r="32" spans="1:8" ht="15.75" customHeight="1" x14ac:dyDescent="0.2">
      <c r="B32" s="16" t="s">
        <v>106</v>
      </c>
      <c r="C32" s="54">
        <v>2.7400000000000001E-2</v>
      </c>
    </row>
    <row r="33" spans="2:3" ht="15.75" customHeight="1" x14ac:dyDescent="0.2">
      <c r="B33" s="16" t="s">
        <v>107</v>
      </c>
      <c r="C33" s="54">
        <v>0.17760000000000001</v>
      </c>
    </row>
    <row r="34" spans="2:3" ht="15.75" customHeight="1" x14ac:dyDescent="0.2">
      <c r="B34" s="16" t="s">
        <v>108</v>
      </c>
      <c r="C34" s="54">
        <v>0.25490000000223523</v>
      </c>
    </row>
    <row r="35" spans="2:3" ht="15.75" customHeight="1" x14ac:dyDescent="0.2">
      <c r="B35" s="24" t="s">
        <v>41</v>
      </c>
      <c r="C35" s="50">
        <f>SUM(C26:C34)</f>
        <v>1.0000000000022351</v>
      </c>
    </row>
  </sheetData>
  <sheetProtection algorithmName="SHA-512" hashValue="N68EM/ewPh0D0e4SjZYLHe//t+05gX7NeE7ExK7AxPSvDRUBcq+1w0fIuPthx+d+lb8/5rqXvgS0CIxDF1F/tw==" saltValue="YWcROPN36LVFkzdQLVotk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0.74214506149292003</v>
      </c>
      <c r="D2" s="55">
        <v>0.74214506149292003</v>
      </c>
      <c r="E2" s="55">
        <v>0.78916192054748502</v>
      </c>
      <c r="F2" s="55">
        <v>0.714255690574646</v>
      </c>
      <c r="G2" s="55">
        <v>0.74339616298675493</v>
      </c>
    </row>
    <row r="3" spans="1:15" ht="15.75" customHeight="1" x14ac:dyDescent="0.2">
      <c r="B3" s="7" t="s">
        <v>113</v>
      </c>
      <c r="C3" s="55">
        <v>0.171175062656403</v>
      </c>
      <c r="D3" s="55">
        <v>0.171175062656403</v>
      </c>
      <c r="E3" s="55">
        <v>0.15008421242237099</v>
      </c>
      <c r="F3" s="55">
        <v>0.18514703214168499</v>
      </c>
      <c r="G3" s="55">
        <v>0.19588638842105899</v>
      </c>
    </row>
    <row r="4" spans="1:15" ht="15.75" customHeight="1" x14ac:dyDescent="0.2">
      <c r="B4" s="7" t="s">
        <v>114</v>
      </c>
      <c r="C4" s="56">
        <v>5.9376977384090403E-2</v>
      </c>
      <c r="D4" s="56">
        <v>5.9376977384090403E-2</v>
      </c>
      <c r="E4" s="56">
        <v>4.0670301765203497E-2</v>
      </c>
      <c r="F4" s="56">
        <v>7.0523187518119798E-2</v>
      </c>
      <c r="G4" s="56">
        <v>4.2862340807914699E-2</v>
      </c>
    </row>
    <row r="5" spans="1:15" ht="15.75" customHeight="1" x14ac:dyDescent="0.2">
      <c r="B5" s="7" t="s">
        <v>115</v>
      </c>
      <c r="C5" s="56">
        <v>2.7302917093038601E-2</v>
      </c>
      <c r="D5" s="56">
        <v>2.7302917093038601E-2</v>
      </c>
      <c r="E5" s="56">
        <v>2.0083580166101501E-2</v>
      </c>
      <c r="F5" s="56">
        <v>3.00740841776133E-2</v>
      </c>
      <c r="G5" s="56">
        <v>1.7855085432529401E-2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0.83302336931228593</v>
      </c>
      <c r="D8" s="55">
        <v>0.83302336931228593</v>
      </c>
      <c r="E8" s="55">
        <v>0.88837736845016491</v>
      </c>
      <c r="F8" s="55">
        <v>0.90673869848251298</v>
      </c>
      <c r="G8" s="55">
        <v>0.88592380285263106</v>
      </c>
    </row>
    <row r="9" spans="1:15" ht="15.75" customHeight="1" x14ac:dyDescent="0.2">
      <c r="B9" s="7" t="s">
        <v>118</v>
      </c>
      <c r="C9" s="55">
        <v>9.816746413707729E-2</v>
      </c>
      <c r="D9" s="55">
        <v>9.816746413707729E-2</v>
      </c>
      <c r="E9" s="55">
        <v>9.2072203755378709E-2</v>
      </c>
      <c r="F9" s="55">
        <v>7.6915927231311798E-2</v>
      </c>
      <c r="G9" s="55">
        <v>9.293612092733379E-2</v>
      </c>
    </row>
    <row r="10" spans="1:15" ht="15.75" customHeight="1" x14ac:dyDescent="0.2">
      <c r="B10" s="7" t="s">
        <v>119</v>
      </c>
      <c r="C10" s="56">
        <v>3.6879051476717002E-2</v>
      </c>
      <c r="D10" s="56">
        <v>3.6879051476717002E-2</v>
      </c>
      <c r="E10" s="56">
        <v>1.83817707002163E-2</v>
      </c>
      <c r="F10" s="56">
        <v>1.07103548943996E-2</v>
      </c>
      <c r="G10" s="56">
        <v>1.3518949039280401E-2</v>
      </c>
    </row>
    <row r="11" spans="1:15" ht="15.75" customHeight="1" x14ac:dyDescent="0.2">
      <c r="B11" s="7" t="s">
        <v>120</v>
      </c>
      <c r="C11" s="56">
        <v>3.1930137425661101E-2</v>
      </c>
      <c r="D11" s="56">
        <v>3.1930137425661101E-2</v>
      </c>
      <c r="E11" s="56">
        <v>1.1686389334500001E-3</v>
      </c>
      <c r="F11" s="56">
        <v>5.6350324302912001E-3</v>
      </c>
      <c r="G11" s="56">
        <v>7.6211541891097996E-3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0.50174759925000001</v>
      </c>
      <c r="D14" s="57">
        <v>0.46968953879899999</v>
      </c>
      <c r="E14" s="57">
        <v>0.46968953879899999</v>
      </c>
      <c r="F14" s="57">
        <v>0.20441530939300001</v>
      </c>
      <c r="G14" s="57">
        <v>0.20441530939300001</v>
      </c>
      <c r="H14" s="58">
        <v>0.34200000000000003</v>
      </c>
      <c r="I14" s="58">
        <v>0.32600000000000001</v>
      </c>
      <c r="J14" s="58">
        <v>0.32600000000000001</v>
      </c>
      <c r="K14" s="58">
        <v>0.32600000000000001</v>
      </c>
      <c r="L14" s="58">
        <v>0.33786227769499999</v>
      </c>
      <c r="M14" s="58">
        <v>0.36249104461749998</v>
      </c>
      <c r="N14" s="58">
        <v>0.34155695211800002</v>
      </c>
      <c r="O14" s="58">
        <v>0.30438345557000002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0.25100033018771017</v>
      </c>
      <c r="D15" s="55">
        <f t="shared" si="0"/>
        <v>0.23496321556990951</v>
      </c>
      <c r="E15" s="55">
        <f t="shared" si="0"/>
        <v>0.23496321556990951</v>
      </c>
      <c r="F15" s="55">
        <f t="shared" si="0"/>
        <v>0.10225920408938746</v>
      </c>
      <c r="G15" s="55">
        <f t="shared" si="0"/>
        <v>0.10225920408938746</v>
      </c>
      <c r="H15" s="55">
        <f t="shared" si="0"/>
        <v>0.17108624545989173</v>
      </c>
      <c r="I15" s="55">
        <f t="shared" si="0"/>
        <v>0.16308221058457517</v>
      </c>
      <c r="J15" s="55">
        <f t="shared" si="0"/>
        <v>0.16308221058457517</v>
      </c>
      <c r="K15" s="55">
        <f t="shared" si="0"/>
        <v>0.16308221058457517</v>
      </c>
      <c r="L15" s="55">
        <f t="shared" si="0"/>
        <v>0.16901634085779202</v>
      </c>
      <c r="M15" s="55">
        <f t="shared" si="0"/>
        <v>0.18133693519427532</v>
      </c>
      <c r="N15" s="55">
        <f t="shared" si="0"/>
        <v>0.17086460979120655</v>
      </c>
      <c r="O15" s="55">
        <f t="shared" si="0"/>
        <v>0.15226848711572827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P1pVK3476k3ELzzBKY3WBxlDDL+2KTOtRx7BZHAEoNIyQupiirRKHhOsjdqs9wk11V5GzfpmsBVhfVnbBbKw8Q==" saltValue="/vf5iLGVCPqbHaLrX4KcF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8.9131653308868408E-2</v>
      </c>
      <c r="D2" s="56">
        <v>4.6481210000000002E-2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0.10872288793325401</v>
      </c>
      <c r="D3" s="56">
        <v>9.4823169999999998E-2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0.72276312112808194</v>
      </c>
      <c r="D4" s="56">
        <v>0.61654100000000001</v>
      </c>
      <c r="E4" s="56">
        <v>0.45700779557228111</v>
      </c>
      <c r="F4" s="56">
        <v>0.19947975873947099</v>
      </c>
      <c r="G4" s="56">
        <v>0</v>
      </c>
    </row>
    <row r="5" spans="1:7" x14ac:dyDescent="0.2">
      <c r="B5" s="98" t="s">
        <v>132</v>
      </c>
      <c r="C5" s="55">
        <v>7.9382337629795602E-2</v>
      </c>
      <c r="D5" s="55">
        <v>0.24215461999999999</v>
      </c>
      <c r="E5" s="55">
        <v>0.54299220442771901</v>
      </c>
      <c r="F5" s="55">
        <v>0.80052024126052901</v>
      </c>
      <c r="G5" s="55">
        <v>1</v>
      </c>
    </row>
  </sheetData>
  <sheetProtection algorithmName="SHA-512" hashValue="q8K+4wHvJvrOUX/KWpdLGHXeshKZMD8aAsPcHXJ/ri/GpRpFkrJU5CBzy0h14/H+TTYZ4J4hVRTYtRWrB1mi3g==" saltValue="aiVUb+IjtW7n1DBNyNI9B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7t8pATD3QOQHy+/geC6sRWMY9FR6GtIpRvfOsemKl8/9WGsZ9Tu8Spscjk5G+7F7c77o7mOXOpFGod5/ll4iWg==" saltValue="PaFTM02q/D3Zm9r9x1KH6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37pUbHD5CNdkVO4KwSw2MVehJ2iJYOFrNYcUHXbussoyBu/mWYKo0JsMJGjd0VIaO/TvsPykzi7893ftKekK/Q==" saltValue="iZTGHvL0tYAuywJ8tAuzh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Psje7CJdFuuTonjx7JUFYqorjzCYcLSz+x7k9AGBFxYIo1qBTOl9vbXa1rtHVWzCBQcNCtNaeY38c+KZPB0jhw==" saltValue="f5A3SCn2Y1Wy1NtHgu3Nu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l/WjlEx3Wk+aAf66JFaAFgkdMxzw/JIu68+IqxDcom3POqwQz3oIwbVtbW8axP0qXY13VDR3dZnuDB99IyvEtw==" saltValue="JLQqyCkEIVgdUEqlgyhzV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2022-02-02T06:56:50Z</dcterms:modified>
</cp:coreProperties>
</file>