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B20EE2B-6CFA-4C83-89DB-777C922DF3A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17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I2" i="2"/>
  <c r="H2" i="2"/>
  <c r="G2" i="2"/>
  <c r="A2" i="2"/>
  <c r="A32" i="2" s="1"/>
  <c r="C33" i="1"/>
  <c r="C20" i="1"/>
  <c r="I9" i="2" l="1"/>
  <c r="A33" i="2"/>
  <c r="A25" i="2"/>
  <c r="I6" i="2"/>
  <c r="I38" i="2"/>
  <c r="A36" i="2"/>
  <c r="I11" i="2"/>
  <c r="I5" i="2"/>
  <c r="I39" i="2"/>
  <c r="A18" i="2"/>
  <c r="A26" i="2"/>
  <c r="A34" i="2"/>
  <c r="A39" i="2"/>
  <c r="A19" i="2"/>
  <c r="A27" i="2"/>
  <c r="A35" i="2"/>
  <c r="A13" i="2"/>
  <c r="A21" i="2"/>
  <c r="A29" i="2"/>
  <c r="A37" i="2"/>
  <c r="A12" i="2"/>
  <c r="A28" i="2"/>
  <c r="A14" i="2"/>
  <c r="A22" i="2"/>
  <c r="A30" i="2"/>
  <c r="A38" i="2"/>
  <c r="A40" i="2"/>
  <c r="D58" i="20"/>
  <c r="A23" i="2"/>
  <c r="A20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<sst xmlns="http://schemas.openxmlformats.org/spreadsheetml/2006/main" count="2092" uniqueCount="337">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</sst>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1674083.625</v>
      </c>
    </row>
    <row r="8" spans="1:3" ht="15" customHeight="1" x14ac:dyDescent="0.2">
      <c r="B8" s="7" t="s">
        <v>19</v>
      </c>
      <c r="C8" s="46">
        <v>0.215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0.89274291992187504</v>
      </c>
    </row>
    <row r="11" spans="1:3" ht="15" customHeight="1" x14ac:dyDescent="0.2">
      <c r="B11" s="7" t="s">
        <v>22</v>
      </c>
      <c r="C11" s="46">
        <v>0.79500000000000004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0.193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0.151</v>
      </c>
    </row>
    <row r="24" spans="1:3" ht="15" customHeight="1" x14ac:dyDescent="0.2">
      <c r="B24" s="12" t="s">
        <v>33</v>
      </c>
      <c r="C24" s="47">
        <v>0.51359999999999995</v>
      </c>
    </row>
    <row r="25" spans="1:3" ht="15" customHeight="1" x14ac:dyDescent="0.2">
      <c r="B25" s="12" t="s">
        <v>34</v>
      </c>
      <c r="C25" s="47">
        <v>0.27929999999999999</v>
      </c>
    </row>
    <row r="26" spans="1:3" ht="15" customHeight="1" x14ac:dyDescent="0.2">
      <c r="B26" s="12" t="s">
        <v>35</v>
      </c>
      <c r="C26" s="47">
        <v>5.6099999999999997E-2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7.0572726399573904</v>
      </c>
    </row>
    <row r="38" spans="1:5" ht="15" customHeight="1" x14ac:dyDescent="0.2">
      <c r="B38" s="28" t="s">
        <v>45</v>
      </c>
      <c r="C38" s="117">
        <v>12.0379280801391</v>
      </c>
      <c r="D38" s="9"/>
      <c r="E38" s="10"/>
    </row>
    <row r="39" spans="1:5" ht="15" customHeight="1" x14ac:dyDescent="0.2">
      <c r="B39" s="28" t="s">
        <v>46</v>
      </c>
      <c r="C39" s="117">
        <v>13.985428218193</v>
      </c>
      <c r="D39" s="9"/>
      <c r="E39" s="9"/>
    </row>
    <row r="40" spans="1:5" ht="15" customHeight="1" x14ac:dyDescent="0.2">
      <c r="B40" s="28" t="s">
        <v>47</v>
      </c>
      <c r="C40" s="117">
        <v>59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8.7203079240000001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1.0609499999999999E-2</v>
      </c>
      <c r="D45" s="9"/>
    </row>
    <row r="46" spans="1:5" ht="15.75" customHeight="1" x14ac:dyDescent="0.2">
      <c r="B46" s="28" t="s">
        <v>52</v>
      </c>
      <c r="C46" s="47">
        <v>4.0149039999999997E-2</v>
      </c>
      <c r="D46" s="9"/>
    </row>
    <row r="47" spans="1:5" ht="15.75" customHeight="1" x14ac:dyDescent="0.2">
      <c r="B47" s="28" t="s">
        <v>53</v>
      </c>
      <c r="C47" s="47">
        <v>8.6365899999999995E-2</v>
      </c>
      <c r="D47" s="9"/>
      <c r="E47" s="10"/>
    </row>
    <row r="48" spans="1:5" ht="15" customHeight="1" x14ac:dyDescent="0.2">
      <c r="B48" s="28" t="s">
        <v>54</v>
      </c>
      <c r="C48" s="48">
        <v>0.86287555999999999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0.51600220420642406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11.180641</v>
      </c>
    </row>
    <row r="63" spans="1:4" ht="15.75" customHeight="1" x14ac:dyDescent="0.2">
      <c r="A63" s="39"/>
    </row>
  </sheetData>
  <sheetProtection algorithmName="SHA-512" hashValue="anurAXQ2QnGDPr8b/+jdq+swnhdBJJvfNR1cS8YANo0u5P/Skb+3VLHXGM/JRdAcBpHsZ8hk3hypviOo8z+qEg==" saltValue="oWpsy1DQ+xokodaXhNtR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0.207984246791931</v>
      </c>
      <c r="C2" s="115">
        <v>0.95</v>
      </c>
      <c r="D2" s="116">
        <v>69.98595024529601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40.148121577173832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601.85268684878201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1.780288519207611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13.28042102096974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13.28042102096974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13.28042102096974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13.28042102096974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13.28042102096974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13.28042102096974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0.98718682086509035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0.52564722222222204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0.60740919999999998</v>
      </c>
      <c r="C18" s="115">
        <v>0.95</v>
      </c>
      <c r="D18" s="116">
        <v>13.818442191631251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0.60740919999999998</v>
      </c>
      <c r="C19" s="115">
        <v>0.95</v>
      </c>
      <c r="D19" s="116">
        <v>13.818442191631251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0.9024046</v>
      </c>
      <c r="C21" s="115">
        <v>0.95</v>
      </c>
      <c r="D21" s="116">
        <v>30.960439902477539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23.05841012764267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4.4469886479598264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0.67528750051246011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18.844293755198361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140.93703453269751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0.69989222611764845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2.147228290957607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0.87825464463442104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0.80634778446354505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3.4506874250287209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0.87988716035316306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OjvYXMrEuT2D/XqTpsJ0oN8Hn06UqM/6I0bLJrFonax+dSVjzncBhQ5nYZQLFNFO/uCYc2kbxFdXMl+vGX68Kw==" saltValue="RptQgQDeguH+rL5rPAX8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Vk6vSGta5LsSCNn2q7oQ8YLkRNd+1YRX1hrvGijJpGPoFZ3tvUKLAs5zT+qMASDGaR23Gxq+cCkMO+P7JjajQ==" saltValue="YFuRiqbjKucfnSLZ7eLz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9POQYCeZTc90bEr4w6PiPW7TtZ9exZ5U7q+f3GG7YpilrZJWlLyeVPaODv1pdCzQ6DLOUIzcJy7+TSTk+629uA==" saltValue="3EPy6ROe4FUDrmM6Pmb8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0.14481296911835675</v>
      </c>
      <c r="C3" s="18">
        <f>frac_mam_1_5months * 2.6</f>
        <v>0.14481296911835675</v>
      </c>
      <c r="D3" s="18">
        <f>frac_mam_6_11months * 2.6</f>
        <v>5.9418061748146921E-2</v>
      </c>
      <c r="E3" s="18">
        <f>frac_mam_12_23months * 2.6</f>
        <v>5.2853396162390723E-2</v>
      </c>
      <c r="F3" s="18">
        <f>frac_mam_24_59months * 2.6</f>
        <v>2.4380219168960982E-2</v>
      </c>
    </row>
    <row r="4" spans="1:6" ht="15.75" customHeight="1" x14ac:dyDescent="0.2">
      <c r="A4" s="4" t="s">
        <v>208</v>
      </c>
      <c r="B4" s="18">
        <f>frac_sam_1month * 2.6</f>
        <v>4.0168653242290041E-2</v>
      </c>
      <c r="C4" s="18">
        <f>frac_sam_1_5months * 2.6</f>
        <v>4.0168653242290041E-2</v>
      </c>
      <c r="D4" s="18">
        <f>frac_sam_6_11months * 2.6</f>
        <v>4.6466013789177057E-2</v>
      </c>
      <c r="E4" s="18">
        <f>frac_sam_12_23months * 2.6</f>
        <v>2.5661157816648381E-2</v>
      </c>
      <c r="F4" s="18">
        <f>frac_sam_24_59months * 2.6</f>
        <v>9.1003568377345002E-3</v>
      </c>
    </row>
  </sheetData>
  <sheetProtection algorithmName="SHA-512" hashValue="4Qtf/kA7Xukh8kltj78XO1x8XP+hR/s6e7J+RNKi9qTOXc0MgqUHLkDxaG7emTMVdphTxKF6IF76Th1qtXcSmw==" saltValue="ahrs21qrRi0NKGzKBSOh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0.215</v>
      </c>
      <c r="E2" s="65">
        <f>food_insecure</f>
        <v>0.215</v>
      </c>
      <c r="F2" s="65">
        <f>food_insecure</f>
        <v>0.215</v>
      </c>
      <c r="G2" s="65">
        <f>food_insecure</f>
        <v>0.215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0.215</v>
      </c>
      <c r="F5" s="65">
        <f>food_insecure</f>
        <v>0.215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0.215</v>
      </c>
      <c r="F8" s="65">
        <f>food_insecure</f>
        <v>0.215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0.215</v>
      </c>
      <c r="F9" s="65">
        <f>food_insecure</f>
        <v>0.215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0.215</v>
      </c>
      <c r="I15" s="65">
        <f>food_insecure</f>
        <v>0.215</v>
      </c>
      <c r="J15" s="65">
        <f>food_insecure</f>
        <v>0.215</v>
      </c>
      <c r="K15" s="65">
        <f>food_insecure</f>
        <v>0.215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0.79500000000000004</v>
      </c>
      <c r="I18" s="65">
        <f>frac_PW_health_facility</f>
        <v>0.79500000000000004</v>
      </c>
      <c r="J18" s="65">
        <f>frac_PW_health_facility</f>
        <v>0.79500000000000004</v>
      </c>
      <c r="K18" s="65">
        <f>frac_PW_health_facility</f>
        <v>0.79500000000000004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0.193</v>
      </c>
      <c r="M24" s="65">
        <f>famplan_unmet_need</f>
        <v>0.193</v>
      </c>
      <c r="N24" s="65">
        <f>famplan_unmet_need</f>
        <v>0.193</v>
      </c>
      <c r="O24" s="65">
        <f>famplan_unmet_need</f>
        <v>0.193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5.7398626403808571E-2</v>
      </c>
      <c r="M25" s="65">
        <f>(1-food_insecure)*(0.49)+food_insecure*(0.7)</f>
        <v>0.53515000000000001</v>
      </c>
      <c r="N25" s="65">
        <f>(1-food_insecure)*(0.49)+food_insecure*(0.7)</f>
        <v>0.53515000000000001</v>
      </c>
      <c r="O25" s="65">
        <f>(1-food_insecure)*(0.49)+food_insecure*(0.7)</f>
        <v>0.53515000000000001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2.459941131591796E-2</v>
      </c>
      <c r="M26" s="65">
        <f>(1-food_insecure)*(0.21)+food_insecure*(0.3)</f>
        <v>0.22935</v>
      </c>
      <c r="N26" s="65">
        <f>(1-food_insecure)*(0.21)+food_insecure*(0.3)</f>
        <v>0.22935</v>
      </c>
      <c r="O26" s="65">
        <f>(1-food_insecure)*(0.21)+food_insecure*(0.3)</f>
        <v>0.22935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2.5259042358398424E-2</v>
      </c>
      <c r="M27" s="65">
        <f>(1-food_insecure)*(0.3)</f>
        <v>0.23549999999999999</v>
      </c>
      <c r="N27" s="65">
        <f>(1-food_insecure)*(0.3)</f>
        <v>0.23549999999999999</v>
      </c>
      <c r="O27" s="65">
        <f>(1-food_insecure)*(0.3)</f>
        <v>0.23549999999999999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0.89274291992187504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jtU3GbgBkupDFrn70gCCNd8+QJ5+q4/I2UWIKFkcOevxdNUjYYwf7QabdYr46+g6hyCajTgEfe0nlURCAXw84Q==" saltValue="f8Uiv2N00Qwl0hFV8fy1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hMVYuAE7ex5YocdIniHXZmSXhePWalLQB/13QGyfsKf+5tVKCyy3xUEiha3aljyg5134IRRxGG0J88cu88o5hQ==" saltValue="viHdeJOC/Vwaxaqc/DvE6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oHNzI5gvGsjqvd/eUBI2uxJp6SzhpUfDwSSfiw6UXU7/W39C6iZoih9Gg7wrk8pVcUFwgw3bzdtQL9BLikG5g==" saltValue="IOffub0lJ5wJQNre7Izz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SSz9NmtASANOhaipPKnclxeaKfVJpW+jnYY+0nhAm0hK8xuz5zECOs5XMS/6tobSgw0Y01ePd1fXastoIfxWA==" saltValue="JI+1aiuc+zK8aLpg26rlA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4CGRJnwFkpLJPSOv1xm3T5zAJYfuKC+QNpovD1jjRPBOYH4U7nvTfT0qy0t3j5x/+Skn8QWMPuUVi67G4+UEg==" saltValue="ehSKFZu9eIH32FRhiCvm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9A9hYvZSYoypykn9Vscca4uH764m6faRHX2QSnkHoSqiue5ZKP6OYi3p0b++UtISBpVnjPaT95zN1NK154G7w==" saltValue="siTawxk3KeWfS9A/iGNh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328266.22360000003</v>
      </c>
      <c r="C2" s="53">
        <v>740000</v>
      </c>
      <c r="D2" s="53">
        <v>1445000</v>
      </c>
      <c r="E2" s="53">
        <v>1291000</v>
      </c>
      <c r="F2" s="53">
        <v>1059000</v>
      </c>
      <c r="G2" s="14">
        <f t="shared" ref="G2:G11" si="0">C2+D2+E2+F2</f>
        <v>4535000</v>
      </c>
      <c r="H2" s="14">
        <f t="shared" ref="H2:H11" si="1">(B2 + stillbirth*B2/(1000-stillbirth))/(1-abortion)</f>
        <v>347121.58107826108</v>
      </c>
      <c r="I2" s="14">
        <f t="shared" ref="I2:I11" si="2">G2-H2</f>
        <v>4187878.4189217389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327534.24</v>
      </c>
      <c r="C3" s="53">
        <v>745000</v>
      </c>
      <c r="D3" s="53">
        <v>1450000</v>
      </c>
      <c r="E3" s="53">
        <v>1312000</v>
      </c>
      <c r="F3" s="53">
        <v>1078000</v>
      </c>
      <c r="G3" s="14">
        <f t="shared" si="0"/>
        <v>4585000</v>
      </c>
      <c r="H3" s="14">
        <f t="shared" si="1"/>
        <v>346347.55290756212</v>
      </c>
      <c r="I3" s="14">
        <f t="shared" si="2"/>
        <v>4238652.4470924381</v>
      </c>
    </row>
    <row r="4" spans="1:9" ht="15.75" customHeight="1" x14ac:dyDescent="0.2">
      <c r="A4" s="7">
        <f t="shared" si="3"/>
        <v>2023</v>
      </c>
      <c r="B4" s="52">
        <v>326616.88160000002</v>
      </c>
      <c r="C4" s="53">
        <v>752000</v>
      </c>
      <c r="D4" s="53">
        <v>1454000</v>
      </c>
      <c r="E4" s="53">
        <v>1330000</v>
      </c>
      <c r="F4" s="53">
        <v>1097000</v>
      </c>
      <c r="G4" s="14">
        <f t="shared" si="0"/>
        <v>4633000</v>
      </c>
      <c r="H4" s="14">
        <f t="shared" si="1"/>
        <v>345377.5021520161</v>
      </c>
      <c r="I4" s="14">
        <f t="shared" si="2"/>
        <v>4287622.4978479836</v>
      </c>
    </row>
    <row r="5" spans="1:9" ht="15.75" customHeight="1" x14ac:dyDescent="0.2">
      <c r="A5" s="7">
        <f t="shared" si="3"/>
        <v>2024</v>
      </c>
      <c r="B5" s="52">
        <v>325552.36800000002</v>
      </c>
      <c r="C5" s="53">
        <v>758000</v>
      </c>
      <c r="D5" s="53">
        <v>1457000</v>
      </c>
      <c r="E5" s="53">
        <v>1347000</v>
      </c>
      <c r="F5" s="53">
        <v>1116000</v>
      </c>
      <c r="G5" s="14">
        <f t="shared" si="0"/>
        <v>4678000</v>
      </c>
      <c r="H5" s="14">
        <f t="shared" si="1"/>
        <v>344251.84371582686</v>
      </c>
      <c r="I5" s="14">
        <f t="shared" si="2"/>
        <v>4333748.156284173</v>
      </c>
    </row>
    <row r="6" spans="1:9" ht="15.75" customHeight="1" x14ac:dyDescent="0.2">
      <c r="A6" s="7">
        <f t="shared" si="3"/>
        <v>2025</v>
      </c>
      <c r="B6" s="52">
        <v>324288.90000000002</v>
      </c>
      <c r="C6" s="53">
        <v>764000</v>
      </c>
      <c r="D6" s="53">
        <v>1461000</v>
      </c>
      <c r="E6" s="53">
        <v>1363000</v>
      </c>
      <c r="F6" s="53">
        <v>1137000</v>
      </c>
      <c r="G6" s="14">
        <f t="shared" si="0"/>
        <v>4725000</v>
      </c>
      <c r="H6" s="14">
        <f t="shared" si="1"/>
        <v>342915.80309309077</v>
      </c>
      <c r="I6" s="14">
        <f t="shared" si="2"/>
        <v>4382084.1969069093</v>
      </c>
    </row>
    <row r="7" spans="1:9" ht="15.75" customHeight="1" x14ac:dyDescent="0.2">
      <c r="A7" s="7">
        <f t="shared" si="3"/>
        <v>2026</v>
      </c>
      <c r="B7" s="52">
        <v>323500.17959999997</v>
      </c>
      <c r="C7" s="53">
        <v>769000</v>
      </c>
      <c r="D7" s="53">
        <v>1466000</v>
      </c>
      <c r="E7" s="53">
        <v>1377000</v>
      </c>
      <c r="F7" s="53">
        <v>1159000</v>
      </c>
      <c r="G7" s="14">
        <f t="shared" si="0"/>
        <v>4771000</v>
      </c>
      <c r="H7" s="14">
        <f t="shared" si="1"/>
        <v>342081.77920457063</v>
      </c>
      <c r="I7" s="14">
        <f t="shared" si="2"/>
        <v>4428918.2207954293</v>
      </c>
    </row>
    <row r="8" spans="1:9" ht="15.75" customHeight="1" x14ac:dyDescent="0.2">
      <c r="A8" s="7">
        <f t="shared" si="3"/>
        <v>2027</v>
      </c>
      <c r="B8" s="52">
        <v>322567.0344</v>
      </c>
      <c r="C8" s="53">
        <v>773000</v>
      </c>
      <c r="D8" s="53">
        <v>1471000</v>
      </c>
      <c r="E8" s="53">
        <v>1390000</v>
      </c>
      <c r="F8" s="53">
        <v>1181000</v>
      </c>
      <c r="G8" s="14">
        <f t="shared" si="0"/>
        <v>4815000</v>
      </c>
      <c r="H8" s="14">
        <f t="shared" si="1"/>
        <v>341095.03486746736</v>
      </c>
      <c r="I8" s="14">
        <f t="shared" si="2"/>
        <v>4473904.9651325326</v>
      </c>
    </row>
    <row r="9" spans="1:9" ht="15.75" customHeight="1" x14ac:dyDescent="0.2">
      <c r="A9" s="7">
        <f t="shared" si="3"/>
        <v>2028</v>
      </c>
      <c r="B9" s="52">
        <v>321457.35960000003</v>
      </c>
      <c r="C9" s="53">
        <v>776000</v>
      </c>
      <c r="D9" s="53">
        <v>1477000</v>
      </c>
      <c r="E9" s="53">
        <v>1401000</v>
      </c>
      <c r="F9" s="53">
        <v>1204000</v>
      </c>
      <c r="G9" s="14">
        <f t="shared" si="0"/>
        <v>4858000</v>
      </c>
      <c r="H9" s="14">
        <f t="shared" si="1"/>
        <v>339921.62120694993</v>
      </c>
      <c r="I9" s="14">
        <f t="shared" si="2"/>
        <v>4518078.3787930496</v>
      </c>
    </row>
    <row r="10" spans="1:9" ht="15.75" customHeight="1" x14ac:dyDescent="0.2">
      <c r="A10" s="7">
        <f t="shared" si="3"/>
        <v>2029</v>
      </c>
      <c r="B10" s="52">
        <v>320190.70199999987</v>
      </c>
      <c r="C10" s="53">
        <v>779000</v>
      </c>
      <c r="D10" s="53">
        <v>1482000</v>
      </c>
      <c r="E10" s="53">
        <v>1411000</v>
      </c>
      <c r="F10" s="53">
        <v>1226000</v>
      </c>
      <c r="G10" s="14">
        <f t="shared" si="0"/>
        <v>4898000</v>
      </c>
      <c r="H10" s="14">
        <f t="shared" si="1"/>
        <v>338582.20777606155</v>
      </c>
      <c r="I10" s="14">
        <f t="shared" si="2"/>
        <v>4559417.7922239387</v>
      </c>
    </row>
    <row r="11" spans="1:9" ht="15.75" customHeight="1" x14ac:dyDescent="0.2">
      <c r="A11" s="7">
        <f t="shared" si="3"/>
        <v>2030</v>
      </c>
      <c r="B11" s="52">
        <v>318785.61</v>
      </c>
      <c r="C11" s="53">
        <v>781000</v>
      </c>
      <c r="D11" s="53">
        <v>1490000</v>
      </c>
      <c r="E11" s="53">
        <v>1419000</v>
      </c>
      <c r="F11" s="53">
        <v>1248000</v>
      </c>
      <c r="G11" s="14">
        <f t="shared" si="0"/>
        <v>4938000</v>
      </c>
      <c r="H11" s="14">
        <f t="shared" si="1"/>
        <v>337096.40838052373</v>
      </c>
      <c r="I11" s="14">
        <f t="shared" si="2"/>
        <v>4600903.5916194767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10ZS4dyCjT/G2zwkqJkBF702xDmhiCQ9s58glzHUGAwh9tvEgxTKCiJyNqfXO+zUda8p2My16OFAX9B82Bjvhw==" saltValue="ljvNCdH4NodWHPlEec+eN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Ve81d5hqs/ni2lY0zy6hG+3pe1OP6OvbuR8hF43HUOml1H0u2kFJiyKH/QV8X6utBEuwyL+7K3NekDY+f99sQ==" saltValue="K2po+1pQ6hVFTucbllwP/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I/74zYZrecnwmoownlp61rjK/sdWFrDpJ0+SE9jV2Ce22JNnIiok8NC3gPj97IIv1A1/1MWlIxJ0vYKz5OWFg==" saltValue="iuIFsZt355pR6037aBD6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c0cX/nyLgjiem3vc6ug4OZ7yzfn6+6gFg1PG2Ot3XCQZ6KQHcucI4I8MCie06upddIt5/N4/Cg05WTHzMzVwQ==" saltValue="uf7tcNF7N58NzAGjcUct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Ndemxhj+2o26UlRliLThxZO46OoKpNxXjSMNrOXCggwnwviAguVOzrPXUx7Kji8Zc5ppLmLlWPrsLX7I5nPiyA==" saltValue="uqhywXYi1vJH2Uq0IeWc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7YZxJoppq5Q/gwWFSB/SAXPfpwE0zPwIehFedCruyUhuWft6EEIsfbxC818eSek5KkNmWvptetHgxitzG4xKfA==" saltValue="w4KIAu06OqZZtojctkaM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YZs7qL2cEDEmtyrAIqJa7WdUY93VipZP2hmXYJg2y66PzbBIxwmeTZU2f4XhZ3n+lLnSDeLY8tez2sknr3Taw==" saltValue="Fv/vwXq10wyN8MNYVCZp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7E8kEEkpUiU0sT0s5l/pAB0T+VsdYyOah8KOepxmQypuVIAoQa2drfTJhhjnHo+0sHtrLxBWv9k0k9yn1yHWQ==" saltValue="I+B7s3npr6na+NUnJtAG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RocpnVX+IQOhzCz8RYIYStkoHXB5i0raCcVrLKT2IfpLtEdvmxFI7a0Nd8Z6AUF4DUH39neWDdJopMeHgoCKQ==" saltValue="3BlpEKwG0IeJYF1CsYCX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BVQOoaKg9tNUdKxRMDTdW9K+pnizSgTm7vCeQQE3KAW0Q9VV4BLKHN9+UC+QwDpLdeNKoNJX3kZYXu/3g6BDw==" saltValue="oD+waV5BCBMRwCOtuvH02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8.9682898450987814E-2</v>
      </c>
    </row>
    <row r="5" spans="1:8" ht="15.75" customHeight="1" x14ac:dyDescent="0.2">
      <c r="B5" s="16" t="s">
        <v>80</v>
      </c>
      <c r="C5" s="54">
        <v>2.9863112064115072E-2</v>
      </c>
    </row>
    <row r="6" spans="1:8" ht="15.75" customHeight="1" x14ac:dyDescent="0.2">
      <c r="B6" s="16" t="s">
        <v>81</v>
      </c>
      <c r="C6" s="54">
        <v>0.11086759616279079</v>
      </c>
    </row>
    <row r="7" spans="1:8" ht="15.75" customHeight="1" x14ac:dyDescent="0.2">
      <c r="B7" s="16" t="s">
        <v>82</v>
      </c>
      <c r="C7" s="54">
        <v>0.42426452394349901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0.25086647394182487</v>
      </c>
    </row>
    <row r="10" spans="1:8" ht="15.75" customHeight="1" x14ac:dyDescent="0.2">
      <c r="B10" s="16" t="s">
        <v>85</v>
      </c>
      <c r="C10" s="54">
        <v>9.4455395436782455E-2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3.1690589532637509E-2</v>
      </c>
      <c r="D14" s="54">
        <v>3.1690589532637509E-2</v>
      </c>
      <c r="E14" s="54">
        <v>3.1690589532637509E-2</v>
      </c>
      <c r="F14" s="54">
        <v>3.1690589532637509E-2</v>
      </c>
    </row>
    <row r="15" spans="1:8" ht="15.75" customHeight="1" x14ac:dyDescent="0.2">
      <c r="B15" s="16" t="s">
        <v>88</v>
      </c>
      <c r="C15" s="54">
        <v>0.2220632251022788</v>
      </c>
      <c r="D15" s="54">
        <v>0.2220632251022788</v>
      </c>
      <c r="E15" s="54">
        <v>0.2220632251022788</v>
      </c>
      <c r="F15" s="54">
        <v>0.2220632251022788</v>
      </c>
    </row>
    <row r="16" spans="1:8" ht="15.75" customHeight="1" x14ac:dyDescent="0.2">
      <c r="B16" s="16" t="s">
        <v>89</v>
      </c>
      <c r="C16" s="54">
        <v>1.5846024110582661E-2</v>
      </c>
      <c r="D16" s="54">
        <v>1.5846024110582661E-2</v>
      </c>
      <c r="E16" s="54">
        <v>1.5846024110582661E-2</v>
      </c>
      <c r="F16" s="54">
        <v>1.5846024110582661E-2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5.8572461888568416E-3</v>
      </c>
      <c r="D19" s="54">
        <v>5.8572461888568416E-3</v>
      </c>
      <c r="E19" s="54">
        <v>5.8572461888568416E-3</v>
      </c>
      <c r="F19" s="54">
        <v>5.8572461888568416E-3</v>
      </c>
    </row>
    <row r="20" spans="1:8" ht="15.75" customHeight="1" x14ac:dyDescent="0.2">
      <c r="B20" s="16" t="s">
        <v>93</v>
      </c>
      <c r="C20" s="54">
        <v>2.4631062067020908E-2</v>
      </c>
      <c r="D20" s="54">
        <v>2.4631062067020908E-2</v>
      </c>
      <c r="E20" s="54">
        <v>2.4631062067020908E-2</v>
      </c>
      <c r="F20" s="54">
        <v>2.4631062067020908E-2</v>
      </c>
    </row>
    <row r="21" spans="1:8" ht="15.75" customHeight="1" x14ac:dyDescent="0.2">
      <c r="B21" s="16" t="s">
        <v>94</v>
      </c>
      <c r="C21" s="54">
        <v>0.17593836321682649</v>
      </c>
      <c r="D21" s="54">
        <v>0.17593836321682649</v>
      </c>
      <c r="E21" s="54">
        <v>0.17593836321682649</v>
      </c>
      <c r="F21" s="54">
        <v>0.17593836321682649</v>
      </c>
    </row>
    <row r="22" spans="1:8" ht="15.75" customHeight="1" x14ac:dyDescent="0.2">
      <c r="B22" s="16" t="s">
        <v>95</v>
      </c>
      <c r="C22" s="54">
        <v>0.52397348978179681</v>
      </c>
      <c r="D22" s="54">
        <v>0.52397348978179681</v>
      </c>
      <c r="E22" s="54">
        <v>0.52397348978179681</v>
      </c>
      <c r="F22" s="54">
        <v>0.52397348978179681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6.7900000000000002E-2</v>
      </c>
    </row>
    <row r="27" spans="1:8" ht="15.75" customHeight="1" x14ac:dyDescent="0.2">
      <c r="B27" s="16" t="s">
        <v>102</v>
      </c>
      <c r="C27" s="54">
        <v>3.9199999999999999E-2</v>
      </c>
    </row>
    <row r="28" spans="1:8" ht="15.75" customHeight="1" x14ac:dyDescent="0.2">
      <c r="B28" s="16" t="s">
        <v>103</v>
      </c>
      <c r="C28" s="54">
        <v>0.1409</v>
      </c>
    </row>
    <row r="29" spans="1:8" ht="15.75" customHeight="1" x14ac:dyDescent="0.2">
      <c r="B29" s="16" t="s">
        <v>104</v>
      </c>
      <c r="C29" s="54">
        <v>0.29520000000000002</v>
      </c>
    </row>
    <row r="30" spans="1:8" ht="15.75" customHeight="1" x14ac:dyDescent="0.2">
      <c r="B30" s="16" t="s">
        <v>2</v>
      </c>
      <c r="C30" s="54">
        <v>4.8000000000000001E-2</v>
      </c>
    </row>
    <row r="31" spans="1:8" ht="15.75" customHeight="1" x14ac:dyDescent="0.2">
      <c r="B31" s="16" t="s">
        <v>105</v>
      </c>
      <c r="C31" s="54">
        <v>8.0500000000000002E-2</v>
      </c>
    </row>
    <row r="32" spans="1:8" ht="15.75" customHeight="1" x14ac:dyDescent="0.2">
      <c r="B32" s="16" t="s">
        <v>106</v>
      </c>
      <c r="C32" s="54">
        <v>1.15E-2</v>
      </c>
    </row>
    <row r="33" spans="2:3" ht="15.75" customHeight="1" x14ac:dyDescent="0.2">
      <c r="B33" s="16" t="s">
        <v>107</v>
      </c>
      <c r="C33" s="54">
        <v>0.18240000000000001</v>
      </c>
    </row>
    <row r="34" spans="2:3" ht="15.75" customHeight="1" x14ac:dyDescent="0.2">
      <c r="B34" s="16" t="s">
        <v>108</v>
      </c>
      <c r="C34" s="54">
        <v>0.13439999999999999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F+zZ8WRadXIq+XDHieu6/FVlidtefOwgvBaUZEZ+4dDXtaPzY4YOTgJ6QPYFHXcVmJDk6bRRw2KBrd98iPa+jQ==" saltValue="Q8RcycDwHY03SokcjEcW8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0.68393927812576294</v>
      </c>
      <c r="D2" s="55">
        <v>0.68393927812576294</v>
      </c>
      <c r="E2" s="55">
        <v>0.60864967107772794</v>
      </c>
      <c r="F2" s="55">
        <v>0.37258437275886502</v>
      </c>
      <c r="G2" s="55">
        <v>0.39886078238487199</v>
      </c>
    </row>
    <row r="3" spans="1:15" ht="15.75" customHeight="1" x14ac:dyDescent="0.2">
      <c r="B3" s="7" t="s">
        <v>113</v>
      </c>
      <c r="C3" s="55">
        <v>0.216374486684799</v>
      </c>
      <c r="D3" s="55">
        <v>0.216374486684799</v>
      </c>
      <c r="E3" s="55">
        <v>0.21219323575496701</v>
      </c>
      <c r="F3" s="55">
        <v>0.31190094351768499</v>
      </c>
      <c r="G3" s="55">
        <v>0.34660077095031699</v>
      </c>
    </row>
    <row r="4" spans="1:15" ht="15.75" customHeight="1" x14ac:dyDescent="0.2">
      <c r="B4" s="7" t="s">
        <v>114</v>
      </c>
      <c r="C4" s="56">
        <v>7.2534196078777299E-2</v>
      </c>
      <c r="D4" s="56">
        <v>7.2534196078777299E-2</v>
      </c>
      <c r="E4" s="56">
        <v>0.13401260972022999</v>
      </c>
      <c r="F4" s="56">
        <v>0.22052048146724701</v>
      </c>
      <c r="G4" s="56">
        <v>0.19942629337310799</v>
      </c>
    </row>
    <row r="5" spans="1:15" ht="15.75" customHeight="1" x14ac:dyDescent="0.2">
      <c r="B5" s="7" t="s">
        <v>115</v>
      </c>
      <c r="C5" s="56">
        <v>2.7152046561241101E-2</v>
      </c>
      <c r="D5" s="56">
        <v>2.7152046561241101E-2</v>
      </c>
      <c r="E5" s="56">
        <v>4.5144509524107E-2</v>
      </c>
      <c r="F5" s="56">
        <v>9.4994194805622101E-2</v>
      </c>
      <c r="G5" s="56">
        <v>5.5112157016992597E-2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0.81246960163116499</v>
      </c>
      <c r="D8" s="55">
        <v>0.81246960163116499</v>
      </c>
      <c r="E8" s="55">
        <v>0.88937431573867798</v>
      </c>
      <c r="F8" s="55">
        <v>0.89341193437576294</v>
      </c>
      <c r="G8" s="55">
        <v>0.92615956068038896</v>
      </c>
    </row>
    <row r="9" spans="1:15" ht="15.75" customHeight="1" x14ac:dyDescent="0.2">
      <c r="B9" s="7" t="s">
        <v>118</v>
      </c>
      <c r="C9" s="55">
        <v>0.116383627057076</v>
      </c>
      <c r="D9" s="55">
        <v>0.116383627057076</v>
      </c>
      <c r="E9" s="55">
        <v>6.9901041686534895E-2</v>
      </c>
      <c r="F9" s="55">
        <v>7.6390139758586897E-2</v>
      </c>
      <c r="G9" s="55">
        <v>6.0963276773691212E-2</v>
      </c>
    </row>
    <row r="10" spans="1:15" ht="15.75" customHeight="1" x14ac:dyDescent="0.2">
      <c r="B10" s="7" t="s">
        <v>119</v>
      </c>
      <c r="C10" s="56">
        <v>5.56972958147526E-2</v>
      </c>
      <c r="D10" s="56">
        <v>5.56972958147526E-2</v>
      </c>
      <c r="E10" s="56">
        <v>2.28531006723642E-2</v>
      </c>
      <c r="F10" s="56">
        <v>2.0328229293227199E-2</v>
      </c>
      <c r="G10" s="56">
        <v>9.3770073726773002E-3</v>
      </c>
    </row>
    <row r="11" spans="1:15" ht="15.75" customHeight="1" x14ac:dyDescent="0.2">
      <c r="B11" s="7" t="s">
        <v>120</v>
      </c>
      <c r="C11" s="56">
        <v>1.5449482016265399E-2</v>
      </c>
      <c r="D11" s="56">
        <v>1.5449482016265399E-2</v>
      </c>
      <c r="E11" s="56">
        <v>1.7871543765068099E-2</v>
      </c>
      <c r="F11" s="56">
        <v>9.8696760833262998E-3</v>
      </c>
      <c r="G11" s="56">
        <v>3.5001372452825E-3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0.18063501800000001</v>
      </c>
      <c r="D14" s="57">
        <v>0.170571809943</v>
      </c>
      <c r="E14" s="57">
        <v>0.170571809943</v>
      </c>
      <c r="F14" s="57">
        <v>0.121825787856</v>
      </c>
      <c r="G14" s="57">
        <v>0.121825787856</v>
      </c>
      <c r="H14" s="58">
        <v>0.26400000000000001</v>
      </c>
      <c r="I14" s="58">
        <v>0.26400000000000001</v>
      </c>
      <c r="J14" s="58">
        <v>0.26400000000000001</v>
      </c>
      <c r="K14" s="58">
        <v>0.26400000000000001</v>
      </c>
      <c r="L14" s="58">
        <v>8.6803482653199995E-2</v>
      </c>
      <c r="M14" s="58">
        <v>9.4522070599249997E-2</v>
      </c>
      <c r="N14" s="58">
        <v>9.9413998400949999E-2</v>
      </c>
      <c r="O14" s="58">
        <v>0.1105363652208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9.3208067444867093E-2</v>
      </c>
      <c r="D15" s="55">
        <f t="shared" si="0"/>
        <v>8.8015429906067241E-2</v>
      </c>
      <c r="E15" s="55">
        <f t="shared" si="0"/>
        <v>8.8015429906067241E-2</v>
      </c>
      <c r="F15" s="55">
        <f t="shared" si="0"/>
        <v>6.2862375062880213E-2</v>
      </c>
      <c r="G15" s="55">
        <f t="shared" si="0"/>
        <v>6.2862375062880213E-2</v>
      </c>
      <c r="H15" s="55">
        <f t="shared" si="0"/>
        <v>0.13622458191049597</v>
      </c>
      <c r="I15" s="55">
        <f t="shared" si="0"/>
        <v>0.13622458191049597</v>
      </c>
      <c r="J15" s="55">
        <f t="shared" si="0"/>
        <v>0.13622458191049597</v>
      </c>
      <c r="K15" s="55">
        <f t="shared" si="0"/>
        <v>0.13622458191049597</v>
      </c>
      <c r="L15" s="55">
        <f t="shared" si="0"/>
        <v>4.479078838184529E-2</v>
      </c>
      <c r="M15" s="55">
        <f t="shared" si="0"/>
        <v>4.877359677536823E-2</v>
      </c>
      <c r="N15" s="55">
        <f t="shared" si="0"/>
        <v>5.1297842303864118E-2</v>
      </c>
      <c r="O15" s="55">
        <f t="shared" si="0"/>
        <v>5.7037008098899111E-2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0F0LxoQJDOH5RiP3E6NEm8IgZfTGx0uOgYHHjtIMp2A0SpXoVlTjI0d6SW8vS4YsnDhKxPl1fWlMjPm3ETGJMA==" saltValue="QJi9OhyK8EygV74yaKX8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0.46842299999999998</v>
      </c>
      <c r="D2" s="56">
        <v>0.41673149999999998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4.6381242573261303E-2</v>
      </c>
      <c r="D3" s="56">
        <v>0.1215774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0.30027530000000002</v>
      </c>
      <c r="D4" s="56">
        <v>0.3281985</v>
      </c>
      <c r="E4" s="56">
        <v>0.83700162172317505</v>
      </c>
      <c r="F4" s="56">
        <v>0.469768106937408</v>
      </c>
      <c r="G4" s="56">
        <v>0</v>
      </c>
    </row>
    <row r="5" spans="1:7" x14ac:dyDescent="0.2">
      <c r="B5" s="98" t="s">
        <v>132</v>
      </c>
      <c r="C5" s="55">
        <v>0.18492045742673899</v>
      </c>
      <c r="D5" s="55">
        <v>0.13349259999999999</v>
      </c>
      <c r="E5" s="55">
        <v>0.16299837827682501</v>
      </c>
      <c r="F5" s="55">
        <v>0.530231893062592</v>
      </c>
      <c r="G5" s="55">
        <v>1</v>
      </c>
    </row>
  </sheetData>
  <sheetProtection algorithmName="SHA-512" hashValue="cVaB94YfyeqNfFRr/wrXek/2yk8nMlHYuLzOwBNX1XbAL1a6BGXVEvK9IbbTK7NDZwQapB8IjxQLBciUiBOmHw==" saltValue="9xyiF+SDKmCXG8Jceuo9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7Qg7f9A5zD65oaQK5dbyyTLse9C5EXyIUz+lMACcH5XnuY5pX5pwBFgJ1CCTbbneJFppFzfaaFrH3YM9RTq3Uw==" saltValue="JgLyCXMiVc0598IqxNRw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XOFZFyPRBQFptO2saHK9Qz2h44/m/cuoRo7nunrKwIekb3SNqsuREuxDFtGEj4gXAg9nv5kj1ayACt7vOhwDRA==" saltValue="kR+z2vshXCPqvazd4ALlb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eIYkD9W4IjvWPrVu0KpmueSK2EkcQMkgW4wZi2GI0X+tCZu4/TX+/0nt5Qevu6Wu0EwHnEWxyF1n/cpXbohJxg==" saltValue="j9zD082eYtDpXjMq+D65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gSDBLc1pFDRU7PFaKgrpxIGRWCyUWnsKQ8XQymS+20HtvYEnEv3L1dirnkAwbzi5Y+ZvMFscZuWbGJYdmdfJRA==" saltValue="9URDpfGZUd/hKUV038lN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2022-02-02T06:57:23Z</dcterms:modified>
</cp:coreProperties>
</file>