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2AAF0BFD-AD40-4784-92A8-0AB5A851B66E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A34" i="2" l="1"/>
  <c r="I4" i="2"/>
  <c r="I8" i="2"/>
  <c r="A17" i="2"/>
  <c r="A35" i="2"/>
  <c r="A18" i="2"/>
  <c r="I2" i="2"/>
  <c r="I6" i="2"/>
  <c r="I10" i="2"/>
  <c r="A26" i="2"/>
  <c r="A39" i="2"/>
  <c r="A27" i="2"/>
  <c r="I39" i="2"/>
  <c r="A25" i="2"/>
  <c r="I3" i="2"/>
  <c r="I7" i="2"/>
  <c r="I11" i="2"/>
  <c r="A33" i="2"/>
  <c r="A13" i="2"/>
  <c r="A37" i="2"/>
  <c r="A28" i="2"/>
  <c r="A21" i="2"/>
  <c r="A31" i="2"/>
  <c r="A12" i="2"/>
  <c r="A20" i="2"/>
  <c r="A36" i="2"/>
  <c r="A29" i="2"/>
  <c r="A14" i="2"/>
  <c r="A22" i="2"/>
  <c r="A30" i="2"/>
  <c r="A38" i="2"/>
  <c r="A40" i="2"/>
  <c r="D58" i="20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<sst xmlns="http://schemas.openxmlformats.org/spreadsheetml/2006/main" count="2092" uniqueCount="337">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</sst>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2133542.6875</v>
      </c>
    </row>
    <row r="8" spans="1:3" ht="15" customHeight="1" x14ac:dyDescent="0.2">
      <c r="B8" s="7" t="s">
        <v>19</v>
      </c>
      <c r="C8" s="46">
        <v>0.55200000000000005</v>
      </c>
    </row>
    <row r="9" spans="1:3" ht="15" customHeight="1" x14ac:dyDescent="0.2">
      <c r="B9" s="7" t="s">
        <v>20</v>
      </c>
      <c r="C9" s="47">
        <v>0.99</v>
      </c>
    </row>
    <row r="10" spans="1:3" ht="15" customHeight="1" x14ac:dyDescent="0.2">
      <c r="B10" s="7" t="s">
        <v>21</v>
      </c>
      <c r="C10" s="47">
        <v>0.262394599914551</v>
      </c>
    </row>
    <row r="11" spans="1:3" ht="15" customHeight="1" x14ac:dyDescent="0.2">
      <c r="B11" s="7" t="s">
        <v>22</v>
      </c>
      <c r="C11" s="46">
        <v>0.56600000000000006</v>
      </c>
    </row>
    <row r="12" spans="1:3" ht="15" customHeight="1" x14ac:dyDescent="0.2">
      <c r="B12" s="7" t="s">
        <v>23</v>
      </c>
      <c r="C12" s="46">
        <v>0.29599999999999999</v>
      </c>
    </row>
    <row r="13" spans="1:3" ht="15" customHeight="1" x14ac:dyDescent="0.2">
      <c r="B13" s="7" t="s">
        <v>24</v>
      </c>
      <c r="C13" s="46">
        <v>0.78500000000000003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0.14269999999999999</v>
      </c>
    </row>
    <row r="24" spans="1:3" ht="15" customHeight="1" x14ac:dyDescent="0.2">
      <c r="B24" s="12" t="s">
        <v>33</v>
      </c>
      <c r="C24" s="47">
        <v>0.42099999999999987</v>
      </c>
    </row>
    <row r="25" spans="1:3" ht="15" customHeight="1" x14ac:dyDescent="0.2">
      <c r="B25" s="12" t="s">
        <v>34</v>
      </c>
      <c r="C25" s="47">
        <v>0.33529999999999999</v>
      </c>
    </row>
    <row r="26" spans="1:3" ht="15" customHeight="1" x14ac:dyDescent="0.2">
      <c r="B26" s="12" t="s">
        <v>35</v>
      </c>
      <c r="C26" s="47">
        <v>0.10100000000000001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0.17499999999999999</v>
      </c>
    </row>
    <row r="30" spans="1:3" ht="14.25" customHeight="1" x14ac:dyDescent="0.2">
      <c r="B30" s="22" t="s">
        <v>38</v>
      </c>
      <c r="C30" s="49">
        <v>3.2000000000000001E-2</v>
      </c>
    </row>
    <row r="31" spans="1:3" ht="14.25" customHeight="1" x14ac:dyDescent="0.2">
      <c r="B31" s="22" t="s">
        <v>39</v>
      </c>
      <c r="C31" s="49">
        <v>8.900000000000001E-2</v>
      </c>
    </row>
    <row r="32" spans="1:3" ht="14.25" customHeight="1" x14ac:dyDescent="0.2">
      <c r="B32" s="22" t="s">
        <v>40</v>
      </c>
      <c r="C32" s="49">
        <v>0.70400000000000007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30.3671816975958</v>
      </c>
    </row>
    <row r="38" spans="1:5" ht="15" customHeight="1" x14ac:dyDescent="0.2">
      <c r="B38" s="28" t="s">
        <v>45</v>
      </c>
      <c r="C38" s="117">
        <v>63.819793822014503</v>
      </c>
      <c r="D38" s="9"/>
      <c r="E38" s="10"/>
    </row>
    <row r="39" spans="1:5" ht="15" customHeight="1" x14ac:dyDescent="0.2">
      <c r="B39" s="28" t="s">
        <v>46</v>
      </c>
      <c r="C39" s="117">
        <v>98.802972846531503</v>
      </c>
      <c r="D39" s="9"/>
      <c r="E39" s="9"/>
    </row>
    <row r="40" spans="1:5" ht="15" customHeight="1" x14ac:dyDescent="0.2">
      <c r="B40" s="28" t="s">
        <v>47</v>
      </c>
      <c r="C40" s="117">
        <v>576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25.202297269999999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2.2363399999999999E-2</v>
      </c>
      <c r="D45" s="9"/>
    </row>
    <row r="46" spans="1:5" ht="15.75" customHeight="1" x14ac:dyDescent="0.2">
      <c r="B46" s="28" t="s">
        <v>52</v>
      </c>
      <c r="C46" s="47">
        <v>0.11700579999999999</v>
      </c>
      <c r="D46" s="9"/>
    </row>
    <row r="47" spans="1:5" ht="15.75" customHeight="1" x14ac:dyDescent="0.2">
      <c r="B47" s="28" t="s">
        <v>53</v>
      </c>
      <c r="C47" s="47">
        <v>0.22439870000000001</v>
      </c>
      <c r="D47" s="9"/>
      <c r="E47" s="10"/>
    </row>
    <row r="48" spans="1:5" ht="15" customHeight="1" x14ac:dyDescent="0.2">
      <c r="B48" s="28" t="s">
        <v>54</v>
      </c>
      <c r="C48" s="48">
        <v>0.63623209999999997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0.41212078435171362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DQaQR43pi1LzfYHeZTLet+eg2blwRw0CqQXcqODrlFyyd0NI7Pe+kxP+6k4kV8UC/c6tnllNVK2VjLmSKyDNZQ==" saltValue="RDr+GB1H5H+wWOGJsabt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8.5839376715225096E-2</v>
      </c>
      <c r="C2" s="115">
        <v>0.95</v>
      </c>
      <c r="D2" s="116">
        <v>35.816368288100662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47.385296465699412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66.152777340535977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0.17464415084069779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15.044545796194489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15.044545796194489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15.044545796194489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15.044545796194489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15.044545796194489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15.044545796194489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0.62398120000000001</v>
      </c>
      <c r="C16" s="115">
        <v>0.95</v>
      </c>
      <c r="D16" s="116">
        <v>0.24712311935070541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0.163026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0.13809589999999999</v>
      </c>
      <c r="C18" s="115">
        <v>0.95</v>
      </c>
      <c r="D18" s="116">
        <v>1.6298747192048619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0.13809589999999999</v>
      </c>
      <c r="C19" s="115">
        <v>0.95</v>
      </c>
      <c r="D19" s="116">
        <v>1.6298747192048619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0.52556040000000004</v>
      </c>
      <c r="C21" s="115">
        <v>0.95</v>
      </c>
      <c r="D21" s="116">
        <v>1.5381163607561441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25.637914781807041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4.9284766235485638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0.39328741108403997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0.23646220000000001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21.742653433254151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0.26043110000000003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7.5999999999999998E-2</v>
      </c>
      <c r="C29" s="115">
        <v>0.95</v>
      </c>
      <c r="D29" s="116">
        <v>62.950095029969347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1.954333786257108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0.46704731202839472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0.54788661959999996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0.43885239999999998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0.28039869871091799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0.174497171149057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5.1292086462125832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0.22719269890891899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uG4AikUPuGPwhsbfmQxgxCq0j5wrisoEq1oR6hvou3KGPF3luh8ip/CuCQTM3dyELhYFo7GrMpHIVoDNzgtLvA==" saltValue="mY9zgU648WgFtB2lO6/U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41Nme671LcpZEoFWFzftZxkHNWGH2AzfwWVQm/x5FLz+mtPZuu3TB+4h42NnKsxsnvfUtVbOTEqFCSKelTFZrw==" saltValue="gYVXJQvGBlsYVV9O3ua9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ydFxFpXcbgwiX4C1fOxB7XBwbUOzoQHCXeDT7Pjgxn2Q/tEyzeQWv+XLjynIhVZ7bocX/IOrJX/sUxkgeq4LSw==" saltValue="jtzO6QqrIHgI9AF/27pN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0.20820057180000001</v>
      </c>
      <c r="C3" s="18">
        <f>frac_mam_1_5months * 2.6</f>
        <v>0.20820057180000001</v>
      </c>
      <c r="D3" s="18">
        <f>frac_mam_6_11months * 2.6</f>
        <v>0.14189490120000001</v>
      </c>
      <c r="E3" s="18">
        <f>frac_mam_12_23months * 2.6</f>
        <v>0.151865792</v>
      </c>
      <c r="F3" s="18">
        <f>frac_mam_24_59months * 2.6</f>
        <v>0.1264330132</v>
      </c>
    </row>
    <row r="4" spans="1:6" ht="15.75" customHeight="1" x14ac:dyDescent="0.2">
      <c r="A4" s="4" t="s">
        <v>208</v>
      </c>
      <c r="B4" s="18">
        <f>frac_sam_1month * 2.6</f>
        <v>0.1408158232</v>
      </c>
      <c r="C4" s="18">
        <f>frac_sam_1_5months * 2.6</f>
        <v>0.1408158232</v>
      </c>
      <c r="D4" s="18">
        <f>frac_sam_6_11months * 2.6</f>
        <v>0.1129438596</v>
      </c>
      <c r="E4" s="18">
        <f>frac_sam_12_23months * 2.6</f>
        <v>8.1669340999999993E-2</v>
      </c>
      <c r="F4" s="18">
        <f>frac_sam_24_59months * 2.6</f>
        <v>8.4558913400000005E-2</v>
      </c>
    </row>
  </sheetData>
  <sheetProtection algorithmName="SHA-512" hashValue="ONhG+jFqFKM8uKD4MIdOkG9dzsZgykucObf1neG32zLwStS7DEvRPtuaYnYhQ/mD221y38eIjQkPlekkK3Qc5w==" saltValue="xuw+vTIiNQYD/ytE0eMI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0.55200000000000005</v>
      </c>
      <c r="E2" s="65">
        <f>food_insecure</f>
        <v>0.55200000000000005</v>
      </c>
      <c r="F2" s="65">
        <f>food_insecure</f>
        <v>0.55200000000000005</v>
      </c>
      <c r="G2" s="65">
        <f>food_insecure</f>
        <v>0.55200000000000005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0.55200000000000005</v>
      </c>
      <c r="F5" s="65">
        <f>food_insecure</f>
        <v>0.55200000000000005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0.55200000000000005</v>
      </c>
      <c r="F8" s="65">
        <f>food_insecure</f>
        <v>0.55200000000000005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0.55200000000000005</v>
      </c>
      <c r="F9" s="65">
        <f>food_insecure</f>
        <v>0.55200000000000005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0.29599999999999999</v>
      </c>
      <c r="E10" s="65">
        <f>IF(ISBLANK(comm_deliv), frac_children_health_facility,1)</f>
        <v>0.29599999999999999</v>
      </c>
      <c r="F10" s="65">
        <f>IF(ISBLANK(comm_deliv), frac_children_health_facility,1)</f>
        <v>0.29599999999999999</v>
      </c>
      <c r="G10" s="65">
        <f>IF(ISBLANK(comm_deliv), frac_children_health_facility,1)</f>
        <v>0.29599999999999999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0.55200000000000005</v>
      </c>
      <c r="I15" s="65">
        <f>food_insecure</f>
        <v>0.55200000000000005</v>
      </c>
      <c r="J15" s="65">
        <f>food_insecure</f>
        <v>0.55200000000000005</v>
      </c>
      <c r="K15" s="65">
        <f>food_insecure</f>
        <v>0.55200000000000005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0.56600000000000006</v>
      </c>
      <c r="I18" s="65">
        <f>frac_PW_health_facility</f>
        <v>0.56600000000000006</v>
      </c>
      <c r="J18" s="65">
        <f>frac_PW_health_facility</f>
        <v>0.56600000000000006</v>
      </c>
      <c r="K18" s="65">
        <f>frac_PW_health_facility</f>
        <v>0.56600000000000006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0.78500000000000003</v>
      </c>
      <c r="M24" s="65">
        <f>famplan_unmet_need</f>
        <v>0.78500000000000003</v>
      </c>
      <c r="N24" s="65">
        <f>famplan_unmet_need</f>
        <v>0.78500000000000003</v>
      </c>
      <c r="O24" s="65">
        <f>famplan_unmet_need</f>
        <v>0.78500000000000003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0.4469298640197753</v>
      </c>
      <c r="M25" s="65">
        <f>(1-food_insecure)*(0.49)+food_insecure*(0.7)</f>
        <v>0.60592000000000001</v>
      </c>
      <c r="N25" s="65">
        <f>(1-food_insecure)*(0.49)+food_insecure*(0.7)</f>
        <v>0.60592000000000001</v>
      </c>
      <c r="O25" s="65">
        <f>(1-food_insecure)*(0.49)+food_insecure*(0.7)</f>
        <v>0.60592000000000001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0.19154137029418938</v>
      </c>
      <c r="M26" s="65">
        <f>(1-food_insecure)*(0.21)+food_insecure*(0.3)</f>
        <v>0.25967999999999997</v>
      </c>
      <c r="N26" s="65">
        <f>(1-food_insecure)*(0.21)+food_insecure*(0.3)</f>
        <v>0.25967999999999997</v>
      </c>
      <c r="O26" s="65">
        <f>(1-food_insecure)*(0.21)+food_insecure*(0.3)</f>
        <v>0.25967999999999997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9.9134165771484345E-2</v>
      </c>
      <c r="M27" s="65">
        <f>(1-food_insecure)*(0.3)</f>
        <v>0.13439999999999999</v>
      </c>
      <c r="N27" s="65">
        <f>(1-food_insecure)*(0.3)</f>
        <v>0.13439999999999999</v>
      </c>
      <c r="O27" s="65">
        <f>(1-food_insecure)*(0.3)</f>
        <v>0.13439999999999999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0.262394599914551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aDRjwOyhgqdwsM0al9yoPsubTh91/75c3qX7kznRLwnwufwX82MmifaEdPDfEsFP/dZmFH6fMKNfyd1HV3h76w==" saltValue="6mCVcXtx9okFex9lViNQ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KhoHS1DzUHWP9/uanWN8cTMVJ02vdmkM589SPhOzTkChoEjOgkvJ8uQ7McQBU8Y95hSwHbcAnFN2hCnFeFe0Jw==" saltValue="dh/8KvO4hQUbUyMwloMe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57SljkP1u6FX35WgSkJEDN3WESxYO31c4utDbuFDfO1fWtr7TrdRF5y1KofxxEPqacOhQpvk3e639v5elN1FeA==" saltValue="YHSIVisrgzGXDHKMsfPX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hkoBdzMltsXHO7+rlAOEo0K1TYgYmIawAA+1Rl6nbLeFceqSbb2k7mI3l35Cg0TLDUusER9bDCn/MTmOunOMA==" saltValue="1VojiRry6sKS2n49BhB+l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eVjbImT3jVbrP4SrZonGKQ8W0AA/O1P2IyoP2LeWMA7oLFuVRQUt6TLZck/pqg1dcHvXuO91QSIn3uswp8znw==" saltValue="o9vck8zaLkAtBM3O1hvf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n5Dj3MqrA/Fv8VT50KD3D4wOsByMiBt9TB19sYD/YMOQQiuM8X/hhofpXpCeHxV+8ODtOL5vtpb9UyEMbUDeQ==" saltValue="d59fUOpg9GNdWyis43j7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476201.21199999988</v>
      </c>
      <c r="C2" s="53">
        <v>749000</v>
      </c>
      <c r="D2" s="53">
        <v>1193000</v>
      </c>
      <c r="E2" s="53">
        <v>847000</v>
      </c>
      <c r="F2" s="53">
        <v>570000</v>
      </c>
      <c r="G2" s="14">
        <f t="shared" ref="G2:G11" si="0">C2+D2+E2+F2</f>
        <v>3359000</v>
      </c>
      <c r="H2" s="14">
        <f t="shared" ref="H2:H11" si="1">(B2 + stillbirth*B2/(1000-stillbirth))/(1-abortion)</f>
        <v>512067.98561263102</v>
      </c>
      <c r="I2" s="14">
        <f t="shared" ref="I2:I11" si="2">G2-H2</f>
        <v>2846932.0143873692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482486.48999999987</v>
      </c>
      <c r="C3" s="53">
        <v>769000</v>
      </c>
      <c r="D3" s="53">
        <v>1227000</v>
      </c>
      <c r="E3" s="53">
        <v>874000</v>
      </c>
      <c r="F3" s="53">
        <v>591000</v>
      </c>
      <c r="G3" s="14">
        <f t="shared" si="0"/>
        <v>3461000</v>
      </c>
      <c r="H3" s="14">
        <f t="shared" si="1"/>
        <v>518826.66149032989</v>
      </c>
      <c r="I3" s="14">
        <f t="shared" si="2"/>
        <v>2942173.33850967</v>
      </c>
    </row>
    <row r="4" spans="1:9" ht="15.75" customHeight="1" x14ac:dyDescent="0.2">
      <c r="A4" s="7">
        <f t="shared" si="3"/>
        <v>2023</v>
      </c>
      <c r="B4" s="52">
        <v>488697.91319999989</v>
      </c>
      <c r="C4" s="53">
        <v>789000</v>
      </c>
      <c r="D4" s="53">
        <v>1263000</v>
      </c>
      <c r="E4" s="53">
        <v>904000</v>
      </c>
      <c r="F4" s="53">
        <v>612000</v>
      </c>
      <c r="G4" s="14">
        <f t="shared" si="0"/>
        <v>3568000</v>
      </c>
      <c r="H4" s="14">
        <f t="shared" si="1"/>
        <v>525505.91993331676</v>
      </c>
      <c r="I4" s="14">
        <f t="shared" si="2"/>
        <v>3042494.0800666832</v>
      </c>
    </row>
    <row r="5" spans="1:9" ht="15.75" customHeight="1" x14ac:dyDescent="0.2">
      <c r="A5" s="7">
        <f t="shared" si="3"/>
        <v>2024</v>
      </c>
      <c r="B5" s="52">
        <v>494826.72879999981</v>
      </c>
      <c r="C5" s="53">
        <v>810000</v>
      </c>
      <c r="D5" s="53">
        <v>1298000</v>
      </c>
      <c r="E5" s="53">
        <v>933000</v>
      </c>
      <c r="F5" s="53">
        <v>635000</v>
      </c>
      <c r="G5" s="14">
        <f t="shared" si="0"/>
        <v>3676000</v>
      </c>
      <c r="H5" s="14">
        <f t="shared" si="1"/>
        <v>532096.34889359248</v>
      </c>
      <c r="I5" s="14">
        <f t="shared" si="2"/>
        <v>3143903.6511064074</v>
      </c>
    </row>
    <row r="6" spans="1:9" ht="15.75" customHeight="1" x14ac:dyDescent="0.2">
      <c r="A6" s="7">
        <f t="shared" si="3"/>
        <v>2025</v>
      </c>
      <c r="B6" s="52">
        <v>500864.18400000001</v>
      </c>
      <c r="C6" s="53">
        <v>829000</v>
      </c>
      <c r="D6" s="53">
        <v>1336000</v>
      </c>
      <c r="E6" s="53">
        <v>963000</v>
      </c>
      <c r="F6" s="53">
        <v>659000</v>
      </c>
      <c r="G6" s="14">
        <f t="shared" si="0"/>
        <v>3787000</v>
      </c>
      <c r="H6" s="14">
        <f t="shared" si="1"/>
        <v>538588.53632315877</v>
      </c>
      <c r="I6" s="14">
        <f t="shared" si="2"/>
        <v>3248411.463676841</v>
      </c>
    </row>
    <row r="7" spans="1:9" ht="15.75" customHeight="1" x14ac:dyDescent="0.2">
      <c r="A7" s="7">
        <f t="shared" si="3"/>
        <v>2026</v>
      </c>
      <c r="B7" s="52">
        <v>507080.33839999989</v>
      </c>
      <c r="C7" s="53">
        <v>848000</v>
      </c>
      <c r="D7" s="53">
        <v>1374000</v>
      </c>
      <c r="E7" s="53">
        <v>994000</v>
      </c>
      <c r="F7" s="53">
        <v>683000</v>
      </c>
      <c r="G7" s="14">
        <f t="shared" si="0"/>
        <v>3899000</v>
      </c>
      <c r="H7" s="14">
        <f t="shared" si="1"/>
        <v>545272.88231315813</v>
      </c>
      <c r="I7" s="14">
        <f t="shared" si="2"/>
        <v>3353727.1176868416</v>
      </c>
    </row>
    <row r="8" spans="1:9" ht="15.75" customHeight="1" x14ac:dyDescent="0.2">
      <c r="A8" s="7">
        <f t="shared" si="3"/>
        <v>2027</v>
      </c>
      <c r="B8" s="52">
        <v>513172.6544</v>
      </c>
      <c r="C8" s="53">
        <v>867000</v>
      </c>
      <c r="D8" s="53">
        <v>1412000</v>
      </c>
      <c r="E8" s="53">
        <v>1025000</v>
      </c>
      <c r="F8" s="53">
        <v>707000</v>
      </c>
      <c r="G8" s="14">
        <f t="shared" si="0"/>
        <v>4011000</v>
      </c>
      <c r="H8" s="14">
        <f t="shared" si="1"/>
        <v>551824.06257734378</v>
      </c>
      <c r="I8" s="14">
        <f t="shared" si="2"/>
        <v>3459175.9374226565</v>
      </c>
    </row>
    <row r="9" spans="1:9" ht="15.75" customHeight="1" x14ac:dyDescent="0.2">
      <c r="A9" s="7">
        <f t="shared" si="3"/>
        <v>2028</v>
      </c>
      <c r="B9" s="52">
        <v>519133.97879999992</v>
      </c>
      <c r="C9" s="53">
        <v>886000</v>
      </c>
      <c r="D9" s="53">
        <v>1451000</v>
      </c>
      <c r="E9" s="53">
        <v>1056000</v>
      </c>
      <c r="F9" s="53">
        <v>732000</v>
      </c>
      <c r="G9" s="14">
        <f t="shared" si="0"/>
        <v>4125000</v>
      </c>
      <c r="H9" s="14">
        <f t="shared" si="1"/>
        <v>558234.38514723128</v>
      </c>
      <c r="I9" s="14">
        <f t="shared" si="2"/>
        <v>3566765.6148527688</v>
      </c>
    </row>
    <row r="10" spans="1:9" ht="15.75" customHeight="1" x14ac:dyDescent="0.2">
      <c r="A10" s="7">
        <f t="shared" si="3"/>
        <v>2029</v>
      </c>
      <c r="B10" s="52">
        <v>524957.15839999996</v>
      </c>
      <c r="C10" s="53">
        <v>905000</v>
      </c>
      <c r="D10" s="53">
        <v>1492000</v>
      </c>
      <c r="E10" s="53">
        <v>1089000</v>
      </c>
      <c r="F10" s="53">
        <v>758000</v>
      </c>
      <c r="G10" s="14">
        <f t="shared" si="0"/>
        <v>4244000</v>
      </c>
      <c r="H10" s="14">
        <f t="shared" si="1"/>
        <v>564496.15805433702</v>
      </c>
      <c r="I10" s="14">
        <f t="shared" si="2"/>
        <v>3679503.8419456631</v>
      </c>
    </row>
    <row r="11" spans="1:9" ht="15.75" customHeight="1" x14ac:dyDescent="0.2">
      <c r="A11" s="7">
        <f t="shared" si="3"/>
        <v>2030</v>
      </c>
      <c r="B11" s="52">
        <v>530604.94499999995</v>
      </c>
      <c r="C11" s="53">
        <v>924000</v>
      </c>
      <c r="D11" s="53">
        <v>1532000</v>
      </c>
      <c r="E11" s="53">
        <v>1123000</v>
      </c>
      <c r="F11" s="53">
        <v>786000</v>
      </c>
      <c r="G11" s="14">
        <f t="shared" si="0"/>
        <v>4365000</v>
      </c>
      <c r="H11" s="14">
        <f t="shared" si="1"/>
        <v>570569.32761912188</v>
      </c>
      <c r="I11" s="14">
        <f t="shared" si="2"/>
        <v>3794430.6723808781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Op4HeTSSiXo3HGvntdFsvjycygLzVHOJX+2fA3wYGMzmOWtkQkC+IV/PKHHorgP042Z+bhZv0E85L3QH6fdiw==" saltValue="Hj1wraJcff8sA4KVNmwuJ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2R5SPs9oP6SRmwehx17qpSR3NP2B9I0ktzeCMa1BT+1xIuTluLfxfKjwq/MNMKGp/jBaHuBaZE1YUptXGj3AA==" saltValue="1flIur15sHB/uqixtR1q9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+WG3AX+zldVXx8erEMMjIsEYqQ+yt9KKkjgc3FSomrw7NsbJQyc7VhzaEno6gXbi0r3sDSSRHVXZnUkUWu2tgA==" saltValue="GyZQWyiG/HV0zi+YgeCu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sXPswR0h68gy9753ljvr7LvaBSaiyDj5sjqGUv1PZLhlYgccaym2sNO8lur6Lg4zCpBvpo0xSIaDqHVYzspnEw==" saltValue="SzsV0sLnx9yYYL2NhSOH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9E7Rs1WHlyaW5SOm8kxPE8i5pRN4wglK7Z5lN/ECkJ+qgHbxXYtzCQptM1J5EQYaBQ/Qf3dDUhLhF1/MMWjZwA==" saltValue="wxT7PtuFEM4RUPenxscc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n9pwyzrbXadV8eHNHDmNXEgj2mkdpOFpbyKwyucrypjJXgc3m28YbvC/V+WMB/YQKOkp/oKqBtf3tOrQ+0Gzw==" saltValue="NJ6zm4LMjoMzQ2BPaV3z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7e6F8ChjZ1YfMYd3A7CBzbNEakZwVWeFiLsYa4LwojiFcut+FjudipJgdmk/XLIW/LhL9HrbbTbWx72/jGEyw==" saltValue="JyPrvIq9Oytl70nKJVD1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yetNepU/+oDaMHWk5UHUYM69Q/y9J6rcCsOzjynqlyKju+IgWviy9YKutYTQcQJJEg6oFAIBPfg26TSV0d+jVA==" saltValue="gwxbf+0AWuQS1FMPVtRR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3rf2Wx5jLxecOb+d8mTtTmAce+Ztkhjsf5+JlYP8a7MfoYnB+YGpkfx27/qxsUwPX+H8p4G18GIvimcCx5kYg==" saltValue="7le9fEShFQbWslHdqB9+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wg9RbtswfPNc5TRCeD9mlszPkTbdwenQNaYwpu2fyvchYert4J97ldO0Y0kLZW+u8Uk2M9QX4LEwTWTJhqkpg==" saltValue="CAX3ZYYZsSQrtWI2oiwN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3.8567301572483962E-3</v>
      </c>
    </row>
    <row r="4" spans="1:8" ht="15.75" customHeight="1" x14ac:dyDescent="0.2">
      <c r="B4" s="16" t="s">
        <v>79</v>
      </c>
      <c r="C4" s="54">
        <v>0.18385578804925301</v>
      </c>
    </row>
    <row r="5" spans="1:8" ht="15.75" customHeight="1" x14ac:dyDescent="0.2">
      <c r="B5" s="16" t="s">
        <v>80</v>
      </c>
      <c r="C5" s="54">
        <v>7.1126700804081289E-2</v>
      </c>
    </row>
    <row r="6" spans="1:8" ht="15.75" customHeight="1" x14ac:dyDescent="0.2">
      <c r="B6" s="16" t="s">
        <v>81</v>
      </c>
      <c r="C6" s="54">
        <v>0.30847631881574611</v>
      </c>
    </row>
    <row r="7" spans="1:8" ht="15.75" customHeight="1" x14ac:dyDescent="0.2">
      <c r="B7" s="16" t="s">
        <v>82</v>
      </c>
      <c r="C7" s="54">
        <v>0.268402707109134</v>
      </c>
    </row>
    <row r="8" spans="1:8" ht="15.75" customHeight="1" x14ac:dyDescent="0.2">
      <c r="B8" s="16" t="s">
        <v>83</v>
      </c>
      <c r="C8" s="54">
        <v>7.1746263396192354E-3</v>
      </c>
    </row>
    <row r="9" spans="1:8" ht="15.75" customHeight="1" x14ac:dyDescent="0.2">
      <c r="B9" s="16" t="s">
        <v>84</v>
      </c>
      <c r="C9" s="54">
        <v>7.3449851184533302E-2</v>
      </c>
    </row>
    <row r="10" spans="1:8" ht="15.75" customHeight="1" x14ac:dyDescent="0.2">
      <c r="B10" s="16" t="s">
        <v>85</v>
      </c>
      <c r="C10" s="54">
        <v>8.3657277540384906E-2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0.1207922878189964</v>
      </c>
      <c r="D14" s="54">
        <v>0.1207922878189964</v>
      </c>
      <c r="E14" s="54">
        <v>0.1207922878189964</v>
      </c>
      <c r="F14" s="54">
        <v>0.1207922878189964</v>
      </c>
    </row>
    <row r="15" spans="1:8" ht="15.75" customHeight="1" x14ac:dyDescent="0.2">
      <c r="B15" s="16" t="s">
        <v>88</v>
      </c>
      <c r="C15" s="54">
        <v>0.22657811885152371</v>
      </c>
      <c r="D15" s="54">
        <v>0.22657811885152371</v>
      </c>
      <c r="E15" s="54">
        <v>0.22657811885152371</v>
      </c>
      <c r="F15" s="54">
        <v>0.22657811885152371</v>
      </c>
    </row>
    <row r="16" spans="1:8" ht="15.75" customHeight="1" x14ac:dyDescent="0.2">
      <c r="B16" s="16" t="s">
        <v>89</v>
      </c>
      <c r="C16" s="54">
        <v>4.0977695126081917E-2</v>
      </c>
      <c r="D16" s="54">
        <v>4.0977695126081917E-2</v>
      </c>
      <c r="E16" s="54">
        <v>4.0977695126081917E-2</v>
      </c>
      <c r="F16" s="54">
        <v>4.0977695126081917E-2</v>
      </c>
    </row>
    <row r="17" spans="1:8" ht="15.75" customHeight="1" x14ac:dyDescent="0.2">
      <c r="B17" s="16" t="s">
        <v>90</v>
      </c>
      <c r="C17" s="54">
        <v>4.817557717551206E-2</v>
      </c>
      <c r="D17" s="54">
        <v>4.817557717551206E-2</v>
      </c>
      <c r="E17" s="54">
        <v>4.817557717551206E-2</v>
      </c>
      <c r="F17" s="54">
        <v>4.817557717551206E-2</v>
      </c>
    </row>
    <row r="18" spans="1:8" ht="15.75" customHeight="1" x14ac:dyDescent="0.2">
      <c r="B18" s="16" t="s">
        <v>91</v>
      </c>
      <c r="C18" s="54">
        <v>0.22705297909323749</v>
      </c>
      <c r="D18" s="54">
        <v>0.22705297909323749</v>
      </c>
      <c r="E18" s="54">
        <v>0.22705297909323749</v>
      </c>
      <c r="F18" s="54">
        <v>0.22705297909323749</v>
      </c>
    </row>
    <row r="19" spans="1:8" ht="15.75" customHeight="1" x14ac:dyDescent="0.2">
      <c r="B19" s="16" t="s">
        <v>92</v>
      </c>
      <c r="C19" s="54">
        <v>1.8222052480891478E-2</v>
      </c>
      <c r="D19" s="54">
        <v>1.8222052480891478E-2</v>
      </c>
      <c r="E19" s="54">
        <v>1.8222052480891478E-2</v>
      </c>
      <c r="F19" s="54">
        <v>1.8222052480891478E-2</v>
      </c>
    </row>
    <row r="20" spans="1:8" ht="15.75" customHeight="1" x14ac:dyDescent="0.2">
      <c r="B20" s="16" t="s">
        <v>93</v>
      </c>
      <c r="C20" s="54">
        <v>1.5761349705215422E-2</v>
      </c>
      <c r="D20" s="54">
        <v>1.5761349705215422E-2</v>
      </c>
      <c r="E20" s="54">
        <v>1.5761349705215422E-2</v>
      </c>
      <c r="F20" s="54">
        <v>1.5761349705215422E-2</v>
      </c>
    </row>
    <row r="21" spans="1:8" ht="15.75" customHeight="1" x14ac:dyDescent="0.2">
      <c r="B21" s="16" t="s">
        <v>94</v>
      </c>
      <c r="C21" s="54">
        <v>7.0963165160879055E-2</v>
      </c>
      <c r="D21" s="54">
        <v>7.0963165160879055E-2</v>
      </c>
      <c r="E21" s="54">
        <v>7.0963165160879055E-2</v>
      </c>
      <c r="F21" s="54">
        <v>7.0963165160879055E-2</v>
      </c>
    </row>
    <row r="22" spans="1:8" ht="15.75" customHeight="1" x14ac:dyDescent="0.2">
      <c r="B22" s="16" t="s">
        <v>95</v>
      </c>
      <c r="C22" s="54">
        <v>0.2314767745876623</v>
      </c>
      <c r="D22" s="54">
        <v>0.2314767745876623</v>
      </c>
      <c r="E22" s="54">
        <v>0.2314767745876623</v>
      </c>
      <c r="F22" s="54">
        <v>0.2314767745876623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8.8200000000000001E-2</v>
      </c>
    </row>
    <row r="27" spans="1:8" ht="15.75" customHeight="1" x14ac:dyDescent="0.2">
      <c r="B27" s="16" t="s">
        <v>102</v>
      </c>
      <c r="C27" s="54">
        <v>8.6E-3</v>
      </c>
    </row>
    <row r="28" spans="1:8" ht="15.75" customHeight="1" x14ac:dyDescent="0.2">
      <c r="B28" s="16" t="s">
        <v>103</v>
      </c>
      <c r="C28" s="54">
        <v>0.15620000000000001</v>
      </c>
    </row>
    <row r="29" spans="1:8" ht="15.75" customHeight="1" x14ac:dyDescent="0.2">
      <c r="B29" s="16" t="s">
        <v>104</v>
      </c>
      <c r="C29" s="54">
        <v>0.16930000000000001</v>
      </c>
    </row>
    <row r="30" spans="1:8" ht="15.75" customHeight="1" x14ac:dyDescent="0.2">
      <c r="B30" s="16" t="s">
        <v>2</v>
      </c>
      <c r="C30" s="54">
        <v>0.1055</v>
      </c>
    </row>
    <row r="31" spans="1:8" ht="15.75" customHeight="1" x14ac:dyDescent="0.2">
      <c r="B31" s="16" t="s">
        <v>105</v>
      </c>
      <c r="C31" s="54">
        <v>0.1099</v>
      </c>
    </row>
    <row r="32" spans="1:8" ht="15.75" customHeight="1" x14ac:dyDescent="0.2">
      <c r="B32" s="16" t="s">
        <v>106</v>
      </c>
      <c r="C32" s="54">
        <v>1.8700000000000001E-2</v>
      </c>
    </row>
    <row r="33" spans="2:3" ht="15.75" customHeight="1" x14ac:dyDescent="0.2">
      <c r="B33" s="16" t="s">
        <v>107</v>
      </c>
      <c r="C33" s="54">
        <v>8.4700000000000011E-2</v>
      </c>
    </row>
    <row r="34" spans="2:3" ht="15.75" customHeight="1" x14ac:dyDescent="0.2">
      <c r="B34" s="16" t="s">
        <v>108</v>
      </c>
      <c r="C34" s="54">
        <v>0.25889999999776481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3BhkWSgt5t2ipNISgjHSbmH9gv7AvN8vIeIT8mPdsnFX7rhzYtYuxLaE0gkNOrEhXiJhIf/3xixVH7s0eaDJXA==" saltValue="Sjb0tZmdHnB1q1qwwC21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0.64736609999999994</v>
      </c>
      <c r="D2" s="55">
        <v>0.64736609999999994</v>
      </c>
      <c r="E2" s="55">
        <v>0.56301285000000001</v>
      </c>
      <c r="F2" s="55">
        <v>0.43151493000000002</v>
      </c>
      <c r="G2" s="55">
        <v>0.41528937999999999</v>
      </c>
    </row>
    <row r="3" spans="1:15" ht="15.75" customHeight="1" x14ac:dyDescent="0.2">
      <c r="B3" s="7" t="s">
        <v>113</v>
      </c>
      <c r="C3" s="55">
        <v>0.15567656999999999</v>
      </c>
      <c r="D3" s="55">
        <v>0.15567656999999999</v>
      </c>
      <c r="E3" s="55">
        <v>0.21245974000000001</v>
      </c>
      <c r="F3" s="55">
        <v>0.21856802</v>
      </c>
      <c r="G3" s="55">
        <v>0.25314215000000001</v>
      </c>
    </row>
    <row r="4" spans="1:15" ht="15.75" customHeight="1" x14ac:dyDescent="0.2">
      <c r="B4" s="7" t="s">
        <v>114</v>
      </c>
      <c r="C4" s="56">
        <v>0.10408557</v>
      </c>
      <c r="D4" s="56">
        <v>0.10408557</v>
      </c>
      <c r="E4" s="56">
        <v>0.12017131</v>
      </c>
      <c r="F4" s="56">
        <v>0.17670057</v>
      </c>
      <c r="G4" s="56">
        <v>0.19384651</v>
      </c>
    </row>
    <row r="5" spans="1:15" ht="15.75" customHeight="1" x14ac:dyDescent="0.2">
      <c r="B5" s="7" t="s">
        <v>115</v>
      </c>
      <c r="C5" s="56">
        <v>9.2871732999999998E-2</v>
      </c>
      <c r="D5" s="56">
        <v>9.2871732999999998E-2</v>
      </c>
      <c r="E5" s="56">
        <v>0.10435609999999999</v>
      </c>
      <c r="F5" s="56">
        <v>0.17321645999999999</v>
      </c>
      <c r="G5" s="56">
        <v>0.13772196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0.70548264000000005</v>
      </c>
      <c r="D8" s="55">
        <v>0.70548264000000005</v>
      </c>
      <c r="E8" s="55">
        <v>0.72444702000000005</v>
      </c>
      <c r="F8" s="55">
        <v>0.70245391999999995</v>
      </c>
      <c r="G8" s="55">
        <v>0.76994552999999999</v>
      </c>
    </row>
    <row r="9" spans="1:15" ht="15.75" customHeight="1" x14ac:dyDescent="0.2">
      <c r="B9" s="7" t="s">
        <v>118</v>
      </c>
      <c r="C9" s="55">
        <v>0.16028027</v>
      </c>
      <c r="D9" s="55">
        <v>0.16028027</v>
      </c>
      <c r="E9" s="55">
        <v>0.17753811</v>
      </c>
      <c r="F9" s="55">
        <v>0.20772488</v>
      </c>
      <c r="G9" s="55">
        <v>0.14890379000000001</v>
      </c>
    </row>
    <row r="10" spans="1:15" ht="15.75" customHeight="1" x14ac:dyDescent="0.2">
      <c r="B10" s="7" t="s">
        <v>119</v>
      </c>
      <c r="C10" s="56">
        <v>8.0077143000000003E-2</v>
      </c>
      <c r="D10" s="56">
        <v>8.0077143000000003E-2</v>
      </c>
      <c r="E10" s="56">
        <v>5.4574961999999998E-2</v>
      </c>
      <c r="F10" s="56">
        <v>5.8409919999999997E-2</v>
      </c>
      <c r="G10" s="56">
        <v>4.8628082000000003E-2</v>
      </c>
    </row>
    <row r="11" spans="1:15" ht="15.75" customHeight="1" x14ac:dyDescent="0.2">
      <c r="B11" s="7" t="s">
        <v>120</v>
      </c>
      <c r="C11" s="56">
        <v>5.4159932000000001E-2</v>
      </c>
      <c r="D11" s="56">
        <v>5.4159932000000001E-2</v>
      </c>
      <c r="E11" s="56">
        <v>4.3439946E-2</v>
      </c>
      <c r="F11" s="56">
        <v>3.1411284999999997E-2</v>
      </c>
      <c r="G11" s="56">
        <v>3.2522659000000002E-2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0.80740865400000006</v>
      </c>
      <c r="D14" s="57">
        <v>0.79280759528</v>
      </c>
      <c r="E14" s="57">
        <v>0.79280759528</v>
      </c>
      <c r="F14" s="57">
        <v>0.78136551429400003</v>
      </c>
      <c r="G14" s="57">
        <v>0.78136551429400003</v>
      </c>
      <c r="H14" s="58">
        <v>0.40799999999999997</v>
      </c>
      <c r="I14" s="58">
        <v>0.62256415478615079</v>
      </c>
      <c r="J14" s="58">
        <v>0.64900000000000002</v>
      </c>
      <c r="K14" s="58">
        <v>0.68204480651731159</v>
      </c>
      <c r="L14" s="58">
        <v>0.40056053896499999</v>
      </c>
      <c r="M14" s="58">
        <v>0.37274846420800001</v>
      </c>
      <c r="N14" s="58">
        <v>0.36532185598849998</v>
      </c>
      <c r="O14" s="58">
        <v>0.3935538153575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0.3327498877788414</v>
      </c>
      <c r="D15" s="55">
        <f t="shared" si="0"/>
        <v>0.32673248800678956</v>
      </c>
      <c r="E15" s="55">
        <f t="shared" si="0"/>
        <v>0.32673248800678956</v>
      </c>
      <c r="F15" s="55">
        <f t="shared" si="0"/>
        <v>0.32201696861622342</v>
      </c>
      <c r="G15" s="55">
        <f t="shared" si="0"/>
        <v>0.32201696861622342</v>
      </c>
      <c r="H15" s="55">
        <f t="shared" si="0"/>
        <v>0.16814528001549914</v>
      </c>
      <c r="I15" s="55">
        <f t="shared" si="0"/>
        <v>0.25657162777973008</v>
      </c>
      <c r="J15" s="55">
        <f t="shared" si="0"/>
        <v>0.26746638904426218</v>
      </c>
      <c r="K15" s="55">
        <f t="shared" si="0"/>
        <v>0.28108484062492722</v>
      </c>
      <c r="L15" s="55">
        <f t="shared" si="0"/>
        <v>0.16507932349860094</v>
      </c>
      <c r="M15" s="55">
        <f t="shared" si="0"/>
        <v>0.15361738943529762</v>
      </c>
      <c r="N15" s="55">
        <f t="shared" si="0"/>
        <v>0.15055672983080437</v>
      </c>
      <c r="O15" s="55">
        <f t="shared" si="0"/>
        <v>0.16219170706974237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ua9YZuzSA2/FI26j+S2XF3NDLr4T64TA47Sq/sm0WMUrXjuLLg6GpLkQQNxYbMZW6ue36GUUpFx4O9f8HZJkAw==" saltValue="KC6O9bsZcxAt09ImRk7K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0.45601320000000001</v>
      </c>
      <c r="D2" s="56">
        <v>0.2905181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0.3316151</v>
      </c>
      <c r="D3" s="56">
        <v>0.38545059999999998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0.1414513</v>
      </c>
      <c r="D4" s="56">
        <v>0.24034440000000001</v>
      </c>
      <c r="E4" s="56">
        <v>0.97679674625396695</v>
      </c>
      <c r="F4" s="56">
        <v>0.79694944620132402</v>
      </c>
      <c r="G4" s="56">
        <v>0</v>
      </c>
    </row>
    <row r="5" spans="1:7" x14ac:dyDescent="0.2">
      <c r="B5" s="98" t="s">
        <v>132</v>
      </c>
      <c r="C5" s="55">
        <v>7.0920399999999995E-2</v>
      </c>
      <c r="D5" s="55">
        <v>8.3686900000000009E-2</v>
      </c>
      <c r="E5" s="55">
        <v>2.3203253746032999E-2</v>
      </c>
      <c r="F5" s="55">
        <v>0.20305055379867601</v>
      </c>
      <c r="G5" s="55">
        <v>1</v>
      </c>
    </row>
  </sheetData>
  <sheetProtection algorithmName="SHA-512" hashValue="AVBiJkoY/KE+txN3BN65HQssLTozB0kLTz8x7S0ZjbZvpLNnsBX+YlVNy6+1gAJK+a37IdaPdIm5M95qmeHTBA==" saltValue="qec5XMSNeDipc58IHr8o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1oFw09D8n72g7R/gLlheO5dTd7nV9Dc2OEVvIW0DBNld4Acj6rtDobcWm/ntg0/cXHo5CZSMs5jtmcT/VdBJvw==" saltValue="d0uD81XiKOIe7E/gHC+n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u6rwdEWj9QFp/IPsOo9tBkVHNCcSKmcc0HJt7G00tADj0+c6vVpEa5lncIrQkITjRxleGe++o+Edw5Hk1Y1vWw==" saltValue="TqmMqOzlt34hH6x71XYrm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KTSsoJSMCXiSyHnzZip+uQwyKWroz/04p+NtRpzY0expe7agHnbYq7S2jVEMoKG8vUEgoUsesp4Jf8xzUDyL1Q==" saltValue="qDrssIX9VIflcURXJPPc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7WYOtmfLcFS0HW5MgRbpoWkwZnrQuK48NEz87K9sYgxdyc1e1zAA8WcD52X8AKvPB7D77UlQf4NxRUREZgnQg==" saltValue="pYTvZfjbuQm9BIFkj8MM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2022-02-02T07:06:30Z</dcterms:modified>
</cp:coreProperties>
</file>