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29"/>
  <workbookPr/>
  <mc:AlternateContent xmlns:mc="http://schemas.openxmlformats.org/markup-compatibility/2006">
    <mc:Choice Requires="x15">
      <x15ac:absPath xmlns:x15ac="http://schemas.microsoft.com/office/spreadsheetml/2010/11/ac" url="C:\Users\nick.scott\Desktop\GitHub\Nutrition\inputs\fr\LiST countries\"/>
    </mc:Choice>
  </mc:AlternateContent>
  <xr:revisionPtr revIDLastSave="0" documentId="8_{73DF609C-E386-4860-B622-182238AF2680}" xr6:coauthVersionLast="47" xr6:coauthVersionMax="47" xr10:uidLastSave="{00000000-0000-0000-0000-000000000000}"/>
  <bookViews>
    <workbookView xWindow="255" yWindow="285" windowWidth="28770" windowHeight="15420" tabRatio="961" xr2:uid="{00000000-000D-0000-FFFF-FFFF00000000}"/>
  </bookViews>
  <sheets>
    <sheet name="Donnees pop de l'annee de ref" sheetId="1" r:id="rId1"/>
    <sheet name="Projections démographiques" sheetId="2" r:id="rId2"/>
    <sheet name="Causes du décès" sheetId="3" r:id="rId3"/>
    <sheet name="Dist. de l'état nutritionnel" sheetId="4" r:id="rId4"/>
    <sheet name="Dist. l'allaitement maternel" sheetId="5" r:id="rId5"/>
    <sheet name="Tendances temporelles" sheetId="6" state="hidden" r:id="rId6"/>
    <sheet name="Perte économique" sheetId="7" r:id="rId7"/>
    <sheet name="Paquets ANJE" sheetId="8" r:id="rId8"/>
    <sheet name="Traitement de la MAS" sheetId="9" r:id="rId9"/>
    <sheet name="Coûts et couvertures des prgms" sheetId="10" r:id="rId10"/>
    <sheet name="Dépendances du programme" sheetId="11" r:id="rId11"/>
    <sheet name="Programmes de référence" sheetId="12" state="hidden" r:id="rId12"/>
    <sheet name="Incidence des conditions" sheetId="13" state="hidden" r:id="rId13"/>
    <sheet name="Programmes-population cible" sheetId="14" state="hidden" r:id="rId14"/>
    <sheet name="Options de la courbe de coût" sheetId="15" state="hidden" r:id="rId15"/>
    <sheet name="Programmes-planification fam." sheetId="16" state="hidden" r:id="rId16"/>
    <sheet name="Programmes - population touchée" sheetId="17" state="hidden" r:id="rId17"/>
    <sheet name="Programme - secteurs à risque" sheetId="18" state="hidden" r:id="rId18"/>
    <sheet name="Population des sect. à risque" sheetId="19" state="hidden" r:id="rId19"/>
    <sheet name="Rapport des cotes ANJE" sheetId="20" state="hidden" r:id="rId20"/>
    <sheet name="Risques des rés. des naissances" sheetId="21" state="hidden" r:id="rId21"/>
    <sheet name="Risques relatifs" sheetId="22" state="hidden" r:id="rId22"/>
    <sheet name="Rapports des cotes" sheetId="23" state="hidden" r:id="rId23"/>
    <sheet name="Programmes-rés. des naissances" sheetId="24" state="hidden" r:id="rId24"/>
    <sheet name="Programmes-anémie" sheetId="25" state="hidden" r:id="rId25"/>
    <sheet name="Programmes-émaciation" sheetId="26" state="hidden" r:id="rId26"/>
    <sheet name="Programmes pour les enfants" sheetId="27" state="hidden" r:id="rId27"/>
    <sheet name="Programmes pour les FE" sheetId="28" state="hidden" r:id="rId28"/>
  </sheets>
  <definedNames>
    <definedName name="abortion" localSheetId="7">'Donnees pop de l''annee de ref'!$C$38</definedName>
    <definedName name="abortion">'Donnees pop de l''annee de ref'!$C$41</definedName>
    <definedName name="comm_deliv">'Traitement de la MAS'!$D$3</definedName>
    <definedName name="diarrhoea_1_5mo">'Donnees pop de l''annee de ref'!$C$52</definedName>
    <definedName name="diarrhoea_12_23mo">'Donnees pop de l''annee de ref'!$C$54</definedName>
    <definedName name="diarrhoea_1mo">'Donnees pop de l''annee de ref'!$C$51</definedName>
    <definedName name="diarrhoea_24_59mo">'Donnees pop de l''annee de ref'!$C$55</definedName>
    <definedName name="diarrhoea_6_11mo">'Donnees pop de l''annee de ref'!$C$53</definedName>
    <definedName name="end_year">'Donnees pop de l''annee de ref'!$C$4</definedName>
    <definedName name="famplan_unmet_need">'Donnees pop de l''annee de ref'!$C$13</definedName>
    <definedName name="food_insecure">'Donnees pop de l''annee de ref'!$C$8</definedName>
    <definedName name="frac_children_health_facility">'Donnees pop de l''annee de ref'!$C$12</definedName>
    <definedName name="frac_diarrhea_severe">'Donnees pop de l''annee de ref'!$C$58</definedName>
    <definedName name="frac_maize">'Donnees pop de l''annee de ref'!$C$19</definedName>
    <definedName name="frac_malaria_risk">'Donnees pop de l''annee de ref'!$C$9</definedName>
    <definedName name="frac_mam_1_5months">'Dist. de l''état nutritionnel'!$D$10</definedName>
    <definedName name="frac_mam_12_23months">'Dist. de l''état nutritionnel'!$F$10</definedName>
    <definedName name="frac_mam_1month">'Dist. de l''état nutritionnel'!$C$10</definedName>
    <definedName name="frac_mam_24_59months">'Dist. de l''état nutritionnel'!$G$10</definedName>
    <definedName name="frac_mam_6_11months">'Dist. de l''état nutritionnel'!$E$10</definedName>
    <definedName name="frac_MAMtoSAM">'Donnees pop de l''annee de ref'!#REF!</definedName>
    <definedName name="frac_other_staples">'Donnees pop de l''annee de ref'!$C$20</definedName>
    <definedName name="frac_PW_health_facility">'Donnees pop de l''annee de ref'!$C$11</definedName>
    <definedName name="frac_rice">'Donnees pop de l''annee de ref'!$C$17</definedName>
    <definedName name="frac_sam_1_5months">'Dist. de l''état nutritionnel'!$D$11</definedName>
    <definedName name="frac_sam_12_23months">'Dist. de l''état nutritionnel'!$F$11</definedName>
    <definedName name="frac_sam_1month">'Dist. de l''état nutritionnel'!$C$11</definedName>
    <definedName name="frac_sam_24_59months">'Dist. de l''état nutritionnel'!$G$11</definedName>
    <definedName name="frac_sam_6_11months">'Dist. de l''état nutritionnel'!$E$11</definedName>
    <definedName name="frac_SAMtoMAM">'Donnees pop de l''annee de ref'!#REF!</definedName>
    <definedName name="frac_subsistence_farming">'Donnees pop de l''annee de ref'!$C$16</definedName>
    <definedName name="frac_wheat">'Donnees pop de l''annee de ref'!$C$18</definedName>
    <definedName name="infant_mortality">'Donnees pop de l''annee de ref'!$C$38</definedName>
    <definedName name="iron_deficiency_anaemia">'Donnees pop de l''annee de ref'!$C$59</definedName>
    <definedName name="manage_mam">'Traitement de la MAS'!$D$2</definedName>
    <definedName name="maternal_mortality">'Donnees pop de l''annee de ref'!$C$40</definedName>
    <definedName name="neonatal_mortality">'Donnees pop de l''annee de ref'!$C$37</definedName>
    <definedName name="Percentage_of_pregnant_women_attending_health_facility">'Donnees pop de l''annee de ref'!$C$11</definedName>
    <definedName name="preterm_AGA">'Donnees pop de l''annee de ref'!$C$46</definedName>
    <definedName name="preterm_SGA">'Donnees pop de l''annee de ref'!$C$45</definedName>
    <definedName name="school_attendance">'Donnees pop de l''annee de ref'!$C$10</definedName>
    <definedName name="start_year">'Donnees pop de l''annee de ref'!$C$3</definedName>
    <definedName name="stillbirth" localSheetId="7">'Donnees pop de l''annee de ref'!$C$39</definedName>
    <definedName name="stillbirth">'Donnees pop de l''annee de ref'!$C$42</definedName>
    <definedName name="term_AGA">'Donnees pop de l''annee de ref'!$C$48</definedName>
    <definedName name="term_SGA">'Donnees pop de l''annee de ref'!$C$47</definedName>
    <definedName name="U5_mortality">'Donnees pop de l''annee de ref'!$C$39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1" i="10" l="1"/>
  <c r="A1" i="5"/>
  <c r="A1" i="4"/>
  <c r="A1" i="3"/>
  <c r="G25" i="28"/>
  <c r="F25" i="28"/>
  <c r="E25" i="28"/>
  <c r="D25" i="28"/>
  <c r="G24" i="28"/>
  <c r="F24" i="28"/>
  <c r="E24" i="28"/>
  <c r="D24" i="28"/>
  <c r="G23" i="28"/>
  <c r="F23" i="28"/>
  <c r="E23" i="28"/>
  <c r="D23" i="28"/>
  <c r="G22" i="28"/>
  <c r="F22" i="28"/>
  <c r="E22" i="28"/>
  <c r="D22" i="28"/>
  <c r="G21" i="28"/>
  <c r="F21" i="28"/>
  <c r="E21" i="28"/>
  <c r="D21" i="28"/>
  <c r="G20" i="28"/>
  <c r="F20" i="28"/>
  <c r="E20" i="28"/>
  <c r="D20" i="28"/>
  <c r="G16" i="28"/>
  <c r="F16" i="28"/>
  <c r="E16" i="28"/>
  <c r="D16" i="28"/>
  <c r="G15" i="28"/>
  <c r="F15" i="28"/>
  <c r="E15" i="28"/>
  <c r="D15" i="28"/>
  <c r="G14" i="28"/>
  <c r="F14" i="28"/>
  <c r="E14" i="28"/>
  <c r="D14" i="28"/>
  <c r="G13" i="28"/>
  <c r="F13" i="28"/>
  <c r="E13" i="28"/>
  <c r="D13" i="28"/>
  <c r="G12" i="28"/>
  <c r="F12" i="28"/>
  <c r="E12" i="28"/>
  <c r="D12" i="28"/>
  <c r="G11" i="28"/>
  <c r="F11" i="28"/>
  <c r="E11" i="28"/>
  <c r="D11" i="28"/>
  <c r="H163" i="27"/>
  <c r="G163" i="27"/>
  <c r="F163" i="27"/>
  <c r="E163" i="27"/>
  <c r="D163" i="27"/>
  <c r="H162" i="27"/>
  <c r="G162" i="27"/>
  <c r="F162" i="27"/>
  <c r="E162" i="27"/>
  <c r="D162" i="27"/>
  <c r="H161" i="27"/>
  <c r="G161" i="27"/>
  <c r="F161" i="27"/>
  <c r="E161" i="27"/>
  <c r="D161" i="27"/>
  <c r="H160" i="27"/>
  <c r="G160" i="27"/>
  <c r="F160" i="27"/>
  <c r="E160" i="27"/>
  <c r="D160" i="27"/>
  <c r="H159" i="27"/>
  <c r="G159" i="27"/>
  <c r="F159" i="27"/>
  <c r="E159" i="27"/>
  <c r="D159" i="27"/>
  <c r="H158" i="27"/>
  <c r="G158" i="27"/>
  <c r="F158" i="27"/>
  <c r="E158" i="27"/>
  <c r="D158" i="27"/>
  <c r="H157" i="27"/>
  <c r="G157" i="27"/>
  <c r="F157" i="27"/>
  <c r="E157" i="27"/>
  <c r="D157" i="27"/>
  <c r="H156" i="27"/>
  <c r="G156" i="27"/>
  <c r="F156" i="27"/>
  <c r="E156" i="27"/>
  <c r="D156" i="27"/>
  <c r="H155" i="27"/>
  <c r="G155" i="27"/>
  <c r="F155" i="27"/>
  <c r="E155" i="27"/>
  <c r="D155" i="27"/>
  <c r="H154" i="27"/>
  <c r="G154" i="27"/>
  <c r="F154" i="27"/>
  <c r="E154" i="27"/>
  <c r="D154" i="27"/>
  <c r="H153" i="27"/>
  <c r="G153" i="27"/>
  <c r="F153" i="27"/>
  <c r="E153" i="27"/>
  <c r="D153" i="27"/>
  <c r="H152" i="27"/>
  <c r="G152" i="27"/>
  <c r="F152" i="27"/>
  <c r="E152" i="27"/>
  <c r="D152" i="27"/>
  <c r="H151" i="27"/>
  <c r="G151" i="27"/>
  <c r="F151" i="27"/>
  <c r="E151" i="27"/>
  <c r="D151" i="27"/>
  <c r="H150" i="27"/>
  <c r="G150" i="27"/>
  <c r="F150" i="27"/>
  <c r="E150" i="27"/>
  <c r="D150" i="27"/>
  <c r="H149" i="27"/>
  <c r="G149" i="27"/>
  <c r="F149" i="27"/>
  <c r="E149" i="27"/>
  <c r="D149" i="27"/>
  <c r="H148" i="27"/>
  <c r="G148" i="27"/>
  <c r="F148" i="27"/>
  <c r="E148" i="27"/>
  <c r="D148" i="27"/>
  <c r="H147" i="27"/>
  <c r="G147" i="27"/>
  <c r="F147" i="27"/>
  <c r="E147" i="27"/>
  <c r="D147" i="27"/>
  <c r="H146" i="27"/>
  <c r="G146" i="27"/>
  <c r="F146" i="27"/>
  <c r="E146" i="27"/>
  <c r="D146" i="27"/>
  <c r="H145" i="27"/>
  <c r="G145" i="27"/>
  <c r="F145" i="27"/>
  <c r="E145" i="27"/>
  <c r="D145" i="27"/>
  <c r="H144" i="27"/>
  <c r="G144" i="27"/>
  <c r="F144" i="27"/>
  <c r="E144" i="27"/>
  <c r="D144" i="27"/>
  <c r="H143" i="27"/>
  <c r="G143" i="27"/>
  <c r="F143" i="27"/>
  <c r="E143" i="27"/>
  <c r="D143" i="27"/>
  <c r="H142" i="27"/>
  <c r="G142" i="27"/>
  <c r="F142" i="27"/>
  <c r="E142" i="27"/>
  <c r="D142" i="27"/>
  <c r="H141" i="27"/>
  <c r="G141" i="27"/>
  <c r="F141" i="27"/>
  <c r="E141" i="27"/>
  <c r="D141" i="27"/>
  <c r="H140" i="27"/>
  <c r="G140" i="27"/>
  <c r="F140" i="27"/>
  <c r="E140" i="27"/>
  <c r="D140" i="27"/>
  <c r="H139" i="27"/>
  <c r="G139" i="27"/>
  <c r="F139" i="27"/>
  <c r="E139" i="27"/>
  <c r="D139" i="27"/>
  <c r="H138" i="27"/>
  <c r="G138" i="27"/>
  <c r="F138" i="27"/>
  <c r="E138" i="27"/>
  <c r="D138" i="27"/>
  <c r="H137" i="27"/>
  <c r="G137" i="27"/>
  <c r="F137" i="27"/>
  <c r="E137" i="27"/>
  <c r="D137" i="27"/>
  <c r="H136" i="27"/>
  <c r="G136" i="27"/>
  <c r="F136" i="27"/>
  <c r="E136" i="27"/>
  <c r="D136" i="27"/>
  <c r="H135" i="27"/>
  <c r="G135" i="27"/>
  <c r="F135" i="27"/>
  <c r="E135" i="27"/>
  <c r="D135" i="27"/>
  <c r="H134" i="27"/>
  <c r="G134" i="27"/>
  <c r="F134" i="27"/>
  <c r="E134" i="27"/>
  <c r="D134" i="27"/>
  <c r="H133" i="27"/>
  <c r="G133" i="27"/>
  <c r="F133" i="27"/>
  <c r="E133" i="27"/>
  <c r="D133" i="27"/>
  <c r="H132" i="27"/>
  <c r="G132" i="27"/>
  <c r="F132" i="27"/>
  <c r="E132" i="27"/>
  <c r="D132" i="27"/>
  <c r="H131" i="27"/>
  <c r="G131" i="27"/>
  <c r="F131" i="27"/>
  <c r="E131" i="27"/>
  <c r="D131" i="27"/>
  <c r="H130" i="27"/>
  <c r="G130" i="27"/>
  <c r="F130" i="27"/>
  <c r="E130" i="27"/>
  <c r="D130" i="27"/>
  <c r="H129" i="27"/>
  <c r="G129" i="27"/>
  <c r="F129" i="27"/>
  <c r="E129" i="27"/>
  <c r="D129" i="27"/>
  <c r="H128" i="27"/>
  <c r="G128" i="27"/>
  <c r="F128" i="27"/>
  <c r="E128" i="27"/>
  <c r="D128" i="27"/>
  <c r="H127" i="27"/>
  <c r="G127" i="27"/>
  <c r="F127" i="27"/>
  <c r="E127" i="27"/>
  <c r="D127" i="27"/>
  <c r="H126" i="27"/>
  <c r="G126" i="27"/>
  <c r="F126" i="27"/>
  <c r="E126" i="27"/>
  <c r="D126" i="27"/>
  <c r="H125" i="27"/>
  <c r="G125" i="27"/>
  <c r="F125" i="27"/>
  <c r="E125" i="27"/>
  <c r="D125" i="27"/>
  <c r="H124" i="27"/>
  <c r="G124" i="27"/>
  <c r="F124" i="27"/>
  <c r="E124" i="27"/>
  <c r="D124" i="27"/>
  <c r="H123" i="27"/>
  <c r="G123" i="27"/>
  <c r="F123" i="27"/>
  <c r="E123" i="27"/>
  <c r="D123" i="27"/>
  <c r="H122" i="27"/>
  <c r="G122" i="27"/>
  <c r="F122" i="27"/>
  <c r="E122" i="27"/>
  <c r="D122" i="27"/>
  <c r="H121" i="27"/>
  <c r="G121" i="27"/>
  <c r="F121" i="27"/>
  <c r="E121" i="27"/>
  <c r="D121" i="27"/>
  <c r="H120" i="27"/>
  <c r="G120" i="27"/>
  <c r="F120" i="27"/>
  <c r="E120" i="27"/>
  <c r="D120" i="27"/>
  <c r="H119" i="27"/>
  <c r="G119" i="27"/>
  <c r="F119" i="27"/>
  <c r="E119" i="27"/>
  <c r="D119" i="27"/>
  <c r="H118" i="27"/>
  <c r="G118" i="27"/>
  <c r="F118" i="27"/>
  <c r="E118" i="27"/>
  <c r="D118" i="27"/>
  <c r="H117" i="27"/>
  <c r="G117" i="27"/>
  <c r="F117" i="27"/>
  <c r="E117" i="27"/>
  <c r="D117" i="27"/>
  <c r="H116" i="27"/>
  <c r="G116" i="27"/>
  <c r="F116" i="27"/>
  <c r="E116" i="27"/>
  <c r="D116" i="27"/>
  <c r="H115" i="27"/>
  <c r="G115" i="27"/>
  <c r="F115" i="27"/>
  <c r="E115" i="27"/>
  <c r="D115" i="27"/>
  <c r="H114" i="27"/>
  <c r="G114" i="27"/>
  <c r="F114" i="27"/>
  <c r="E114" i="27"/>
  <c r="D114" i="27"/>
  <c r="H113" i="27"/>
  <c r="G113" i="27"/>
  <c r="F113" i="27"/>
  <c r="E113" i="27"/>
  <c r="D113" i="27"/>
  <c r="H112" i="27"/>
  <c r="G112" i="27"/>
  <c r="F112" i="27"/>
  <c r="E112" i="27"/>
  <c r="D112" i="27"/>
  <c r="H108" i="27"/>
  <c r="G108" i="27"/>
  <c r="F108" i="27"/>
  <c r="E108" i="27"/>
  <c r="D108" i="27"/>
  <c r="H107" i="27"/>
  <c r="G107" i="27"/>
  <c r="F107" i="27"/>
  <c r="E107" i="27"/>
  <c r="D107" i="27"/>
  <c r="H106" i="27"/>
  <c r="G106" i="27"/>
  <c r="F106" i="27"/>
  <c r="E106" i="27"/>
  <c r="D106" i="27"/>
  <c r="H105" i="27"/>
  <c r="G105" i="27"/>
  <c r="F105" i="27"/>
  <c r="E105" i="27"/>
  <c r="D105" i="27"/>
  <c r="H104" i="27"/>
  <c r="G104" i="27"/>
  <c r="F104" i="27"/>
  <c r="E104" i="27"/>
  <c r="D104" i="27"/>
  <c r="H103" i="27"/>
  <c r="G103" i="27"/>
  <c r="F103" i="27"/>
  <c r="E103" i="27"/>
  <c r="D103" i="27"/>
  <c r="H102" i="27"/>
  <c r="G102" i="27"/>
  <c r="F102" i="27"/>
  <c r="E102" i="27"/>
  <c r="D102" i="27"/>
  <c r="H101" i="27"/>
  <c r="G101" i="27"/>
  <c r="F101" i="27"/>
  <c r="E101" i="27"/>
  <c r="D101" i="27"/>
  <c r="H100" i="27"/>
  <c r="G100" i="27"/>
  <c r="F100" i="27"/>
  <c r="E100" i="27"/>
  <c r="D100" i="27"/>
  <c r="H99" i="27"/>
  <c r="G99" i="27"/>
  <c r="F99" i="27"/>
  <c r="E99" i="27"/>
  <c r="D99" i="27"/>
  <c r="H98" i="27"/>
  <c r="G98" i="27"/>
  <c r="F98" i="27"/>
  <c r="E98" i="27"/>
  <c r="D98" i="27"/>
  <c r="H97" i="27"/>
  <c r="G97" i="27"/>
  <c r="F97" i="27"/>
  <c r="E97" i="27"/>
  <c r="D97" i="27"/>
  <c r="H96" i="27"/>
  <c r="G96" i="27"/>
  <c r="F96" i="27"/>
  <c r="E96" i="27"/>
  <c r="D96" i="27"/>
  <c r="H95" i="27"/>
  <c r="G95" i="27"/>
  <c r="F95" i="27"/>
  <c r="E95" i="27"/>
  <c r="D95" i="27"/>
  <c r="H94" i="27"/>
  <c r="G94" i="27"/>
  <c r="F94" i="27"/>
  <c r="E94" i="27"/>
  <c r="D94" i="27"/>
  <c r="H93" i="27"/>
  <c r="G93" i="27"/>
  <c r="F93" i="27"/>
  <c r="E93" i="27"/>
  <c r="D93" i="27"/>
  <c r="H92" i="27"/>
  <c r="G92" i="27"/>
  <c r="F92" i="27"/>
  <c r="E92" i="27"/>
  <c r="D92" i="27"/>
  <c r="H91" i="27"/>
  <c r="G91" i="27"/>
  <c r="F91" i="27"/>
  <c r="E91" i="27"/>
  <c r="D91" i="27"/>
  <c r="H90" i="27"/>
  <c r="G90" i="27"/>
  <c r="F90" i="27"/>
  <c r="E90" i="27"/>
  <c r="D90" i="27"/>
  <c r="H89" i="27"/>
  <c r="G89" i="27"/>
  <c r="F89" i="27"/>
  <c r="E89" i="27"/>
  <c r="D89" i="27"/>
  <c r="H88" i="27"/>
  <c r="G88" i="27"/>
  <c r="F88" i="27"/>
  <c r="E88" i="27"/>
  <c r="D88" i="27"/>
  <c r="H87" i="27"/>
  <c r="G87" i="27"/>
  <c r="F87" i="27"/>
  <c r="E87" i="27"/>
  <c r="D87" i="27"/>
  <c r="H86" i="27"/>
  <c r="G86" i="27"/>
  <c r="F86" i="27"/>
  <c r="E86" i="27"/>
  <c r="D86" i="27"/>
  <c r="H85" i="27"/>
  <c r="G85" i="27"/>
  <c r="F85" i="27"/>
  <c r="E85" i="27"/>
  <c r="D85" i="27"/>
  <c r="H84" i="27"/>
  <c r="G84" i="27"/>
  <c r="F84" i="27"/>
  <c r="E84" i="27"/>
  <c r="D84" i="27"/>
  <c r="H83" i="27"/>
  <c r="G83" i="27"/>
  <c r="F83" i="27"/>
  <c r="E83" i="27"/>
  <c r="D83" i="27"/>
  <c r="H82" i="27"/>
  <c r="G82" i="27"/>
  <c r="F82" i="27"/>
  <c r="E82" i="27"/>
  <c r="D82" i="27"/>
  <c r="H81" i="27"/>
  <c r="G81" i="27"/>
  <c r="F81" i="27"/>
  <c r="E81" i="27"/>
  <c r="D81" i="27"/>
  <c r="H80" i="27"/>
  <c r="G80" i="27"/>
  <c r="F80" i="27"/>
  <c r="E80" i="27"/>
  <c r="D80" i="27"/>
  <c r="H79" i="27"/>
  <c r="G79" i="27"/>
  <c r="F79" i="27"/>
  <c r="E79" i="27"/>
  <c r="D79" i="27"/>
  <c r="H78" i="27"/>
  <c r="G78" i="27"/>
  <c r="F78" i="27"/>
  <c r="E78" i="27"/>
  <c r="D78" i="27"/>
  <c r="H77" i="27"/>
  <c r="G77" i="27"/>
  <c r="F77" i="27"/>
  <c r="E77" i="27"/>
  <c r="D77" i="27"/>
  <c r="H76" i="27"/>
  <c r="G76" i="27"/>
  <c r="F76" i="27"/>
  <c r="E76" i="27"/>
  <c r="D76" i="27"/>
  <c r="H75" i="27"/>
  <c r="G75" i="27"/>
  <c r="F75" i="27"/>
  <c r="E75" i="27"/>
  <c r="D75" i="27"/>
  <c r="H74" i="27"/>
  <c r="G74" i="27"/>
  <c r="F74" i="27"/>
  <c r="E74" i="27"/>
  <c r="D74" i="27"/>
  <c r="H73" i="27"/>
  <c r="G73" i="27"/>
  <c r="F73" i="27"/>
  <c r="E73" i="27"/>
  <c r="D73" i="27"/>
  <c r="H72" i="27"/>
  <c r="G72" i="27"/>
  <c r="F72" i="27"/>
  <c r="E72" i="27"/>
  <c r="D72" i="27"/>
  <c r="H71" i="27"/>
  <c r="G71" i="27"/>
  <c r="F71" i="27"/>
  <c r="E71" i="27"/>
  <c r="D71" i="27"/>
  <c r="H70" i="27"/>
  <c r="G70" i="27"/>
  <c r="F70" i="27"/>
  <c r="E70" i="27"/>
  <c r="D70" i="27"/>
  <c r="H69" i="27"/>
  <c r="G69" i="27"/>
  <c r="F69" i="27"/>
  <c r="E69" i="27"/>
  <c r="D69" i="27"/>
  <c r="H68" i="27"/>
  <c r="G68" i="27"/>
  <c r="F68" i="27"/>
  <c r="E68" i="27"/>
  <c r="D68" i="27"/>
  <c r="H67" i="27"/>
  <c r="G67" i="27"/>
  <c r="F67" i="27"/>
  <c r="E67" i="27"/>
  <c r="D67" i="27"/>
  <c r="H66" i="27"/>
  <c r="G66" i="27"/>
  <c r="F66" i="27"/>
  <c r="E66" i="27"/>
  <c r="D66" i="27"/>
  <c r="H65" i="27"/>
  <c r="G65" i="27"/>
  <c r="F65" i="27"/>
  <c r="E65" i="27"/>
  <c r="D65" i="27"/>
  <c r="H64" i="27"/>
  <c r="G64" i="27"/>
  <c r="F64" i="27"/>
  <c r="E64" i="27"/>
  <c r="D64" i="27"/>
  <c r="H63" i="27"/>
  <c r="G63" i="27"/>
  <c r="F63" i="27"/>
  <c r="E63" i="27"/>
  <c r="D63" i="27"/>
  <c r="H62" i="27"/>
  <c r="G62" i="27"/>
  <c r="F62" i="27"/>
  <c r="E62" i="27"/>
  <c r="D62" i="27"/>
  <c r="H61" i="27"/>
  <c r="G61" i="27"/>
  <c r="F61" i="27"/>
  <c r="E61" i="27"/>
  <c r="D61" i="27"/>
  <c r="H60" i="27"/>
  <c r="G60" i="27"/>
  <c r="F60" i="27"/>
  <c r="E60" i="27"/>
  <c r="D60" i="27"/>
  <c r="H59" i="27"/>
  <c r="G59" i="27"/>
  <c r="F59" i="27"/>
  <c r="E59" i="27"/>
  <c r="D59" i="27"/>
  <c r="H58" i="27"/>
  <c r="G58" i="27"/>
  <c r="F58" i="27"/>
  <c r="E58" i="27"/>
  <c r="D58" i="27"/>
  <c r="H57" i="27"/>
  <c r="G57" i="27"/>
  <c r="F57" i="27"/>
  <c r="E57" i="27"/>
  <c r="D57" i="27"/>
  <c r="G19" i="26"/>
  <c r="F19" i="26"/>
  <c r="E19" i="26"/>
  <c r="D19" i="26"/>
  <c r="C19" i="26"/>
  <c r="G17" i="26"/>
  <c r="F17" i="26"/>
  <c r="E17" i="26"/>
  <c r="D17" i="26"/>
  <c r="C17" i="26"/>
  <c r="G12" i="26"/>
  <c r="F12" i="26"/>
  <c r="E12" i="26"/>
  <c r="D12" i="26"/>
  <c r="C12" i="26"/>
  <c r="G10" i="26"/>
  <c r="F10" i="26"/>
  <c r="E10" i="26"/>
  <c r="D10" i="26"/>
  <c r="C10" i="26"/>
  <c r="O67" i="25"/>
  <c r="N67" i="25"/>
  <c r="M67" i="25"/>
  <c r="L67" i="25"/>
  <c r="K67" i="25"/>
  <c r="J67" i="25"/>
  <c r="I67" i="25"/>
  <c r="H67" i="25"/>
  <c r="G67" i="25"/>
  <c r="F67" i="25"/>
  <c r="E67" i="25"/>
  <c r="D67" i="25"/>
  <c r="C67" i="25"/>
  <c r="O66" i="25"/>
  <c r="N66" i="25"/>
  <c r="M66" i="25"/>
  <c r="L66" i="25"/>
  <c r="K66" i="25"/>
  <c r="J66" i="25"/>
  <c r="I66" i="25"/>
  <c r="H66" i="25"/>
  <c r="G66" i="25"/>
  <c r="F66" i="25"/>
  <c r="E66" i="25"/>
  <c r="D66" i="25"/>
  <c r="C66" i="25"/>
  <c r="O65" i="25"/>
  <c r="N65" i="25"/>
  <c r="M65" i="25"/>
  <c r="L65" i="25"/>
  <c r="K65" i="25"/>
  <c r="J65" i="25"/>
  <c r="I65" i="25"/>
  <c r="H65" i="25"/>
  <c r="G65" i="25"/>
  <c r="F65" i="25"/>
  <c r="E65" i="25"/>
  <c r="D65" i="25"/>
  <c r="C65" i="25"/>
  <c r="O64" i="25"/>
  <c r="N64" i="25"/>
  <c r="M64" i="25"/>
  <c r="L64" i="25"/>
  <c r="K64" i="25"/>
  <c r="J64" i="25"/>
  <c r="I64" i="25"/>
  <c r="H64" i="25"/>
  <c r="G64" i="25"/>
  <c r="F64" i="25"/>
  <c r="E64" i="25"/>
  <c r="D64" i="25"/>
  <c r="C64" i="25"/>
  <c r="O61" i="25"/>
  <c r="N61" i="25"/>
  <c r="M61" i="25"/>
  <c r="L61" i="25"/>
  <c r="K61" i="25"/>
  <c r="J61" i="25"/>
  <c r="I61" i="25"/>
  <c r="H61" i="25"/>
  <c r="G61" i="25"/>
  <c r="F61" i="25"/>
  <c r="E61" i="25"/>
  <c r="D61" i="25"/>
  <c r="C61" i="25"/>
  <c r="O60" i="25"/>
  <c r="N60" i="25"/>
  <c r="M60" i="25"/>
  <c r="L60" i="25"/>
  <c r="K60" i="25"/>
  <c r="J60" i="25"/>
  <c r="I60" i="25"/>
  <c r="H60" i="25"/>
  <c r="G60" i="25"/>
  <c r="F60" i="25"/>
  <c r="E60" i="25"/>
  <c r="D60" i="25"/>
  <c r="C60" i="25"/>
  <c r="O59" i="25"/>
  <c r="N59" i="25"/>
  <c r="M59" i="25"/>
  <c r="L59" i="25"/>
  <c r="K59" i="25"/>
  <c r="J59" i="25"/>
  <c r="I59" i="25"/>
  <c r="H59" i="25"/>
  <c r="G59" i="25"/>
  <c r="F59" i="25"/>
  <c r="E59" i="25"/>
  <c r="D59" i="25"/>
  <c r="C59" i="25"/>
  <c r="O58" i="25"/>
  <c r="N58" i="25"/>
  <c r="M58" i="25"/>
  <c r="L58" i="25"/>
  <c r="K58" i="25"/>
  <c r="J58" i="25"/>
  <c r="I58" i="25"/>
  <c r="H58" i="25"/>
  <c r="G58" i="25"/>
  <c r="F58" i="25"/>
  <c r="E58" i="25"/>
  <c r="D58" i="25"/>
  <c r="C58" i="25"/>
  <c r="O57" i="25"/>
  <c r="N57" i="25"/>
  <c r="M57" i="25"/>
  <c r="L57" i="25"/>
  <c r="K57" i="25"/>
  <c r="J57" i="25"/>
  <c r="I57" i="25"/>
  <c r="H57" i="25"/>
  <c r="G57" i="25"/>
  <c r="F57" i="25"/>
  <c r="E57" i="25"/>
  <c r="D57" i="25"/>
  <c r="C57" i="25"/>
  <c r="O56" i="25"/>
  <c r="N56" i="25"/>
  <c r="M56" i="25"/>
  <c r="L56" i="25"/>
  <c r="K56" i="25"/>
  <c r="J56" i="25"/>
  <c r="I56" i="25"/>
  <c r="H56" i="25"/>
  <c r="G56" i="25"/>
  <c r="F56" i="25"/>
  <c r="E56" i="25"/>
  <c r="D56" i="25"/>
  <c r="C56" i="25"/>
  <c r="O55" i="25"/>
  <c r="N55" i="25"/>
  <c r="M55" i="25"/>
  <c r="L55" i="25"/>
  <c r="K55" i="25"/>
  <c r="J55" i="25"/>
  <c r="I55" i="25"/>
  <c r="H55" i="25"/>
  <c r="G55" i="25"/>
  <c r="F55" i="25"/>
  <c r="E55" i="25"/>
  <c r="D55" i="25"/>
  <c r="C55" i="25"/>
  <c r="O54" i="25"/>
  <c r="N54" i="25"/>
  <c r="M54" i="25"/>
  <c r="L54" i="25"/>
  <c r="K54" i="25"/>
  <c r="J54" i="25"/>
  <c r="I54" i="25"/>
  <c r="H54" i="25"/>
  <c r="G54" i="25"/>
  <c r="F54" i="25"/>
  <c r="E54" i="25"/>
  <c r="D54" i="25"/>
  <c r="C54" i="25"/>
  <c r="O53" i="25"/>
  <c r="N53" i="25"/>
  <c r="M53" i="25"/>
  <c r="L53" i="25"/>
  <c r="K53" i="25"/>
  <c r="J53" i="25"/>
  <c r="I53" i="25"/>
  <c r="H53" i="25"/>
  <c r="G53" i="25"/>
  <c r="F53" i="25"/>
  <c r="E53" i="25"/>
  <c r="D53" i="25"/>
  <c r="C53" i="25"/>
  <c r="O52" i="25"/>
  <c r="N52" i="25"/>
  <c r="M52" i="25"/>
  <c r="L52" i="25"/>
  <c r="K52" i="25"/>
  <c r="J52" i="25"/>
  <c r="I52" i="25"/>
  <c r="H52" i="25"/>
  <c r="G52" i="25"/>
  <c r="F52" i="25"/>
  <c r="E52" i="25"/>
  <c r="D52" i="25"/>
  <c r="C52" i="25"/>
  <c r="O51" i="25"/>
  <c r="N51" i="25"/>
  <c r="M51" i="25"/>
  <c r="L51" i="25"/>
  <c r="K51" i="25"/>
  <c r="J51" i="25"/>
  <c r="I51" i="25"/>
  <c r="H51" i="25"/>
  <c r="G51" i="25"/>
  <c r="F51" i="25"/>
  <c r="E51" i="25"/>
  <c r="D51" i="25"/>
  <c r="C51" i="25"/>
  <c r="O50" i="25"/>
  <c r="N50" i="25"/>
  <c r="M50" i="25"/>
  <c r="L50" i="25"/>
  <c r="K50" i="25"/>
  <c r="J50" i="25"/>
  <c r="I50" i="25"/>
  <c r="H50" i="25"/>
  <c r="G50" i="25"/>
  <c r="F50" i="25"/>
  <c r="E50" i="25"/>
  <c r="D50" i="25"/>
  <c r="C50" i="25"/>
  <c r="O49" i="25"/>
  <c r="N49" i="25"/>
  <c r="M49" i="25"/>
  <c r="L49" i="25"/>
  <c r="K49" i="25"/>
  <c r="J49" i="25"/>
  <c r="I49" i="25"/>
  <c r="H49" i="25"/>
  <c r="G49" i="25"/>
  <c r="F49" i="25"/>
  <c r="E49" i="25"/>
  <c r="D49" i="25"/>
  <c r="C49" i="25"/>
  <c r="O44" i="25"/>
  <c r="N44" i="25"/>
  <c r="M44" i="25"/>
  <c r="L44" i="25"/>
  <c r="K44" i="25"/>
  <c r="J44" i="25"/>
  <c r="I44" i="25"/>
  <c r="H44" i="25"/>
  <c r="G44" i="25"/>
  <c r="F44" i="25"/>
  <c r="E44" i="25"/>
  <c r="D44" i="25"/>
  <c r="C44" i="25"/>
  <c r="O43" i="25"/>
  <c r="N43" i="25"/>
  <c r="M43" i="25"/>
  <c r="L43" i="25"/>
  <c r="K43" i="25"/>
  <c r="J43" i="25"/>
  <c r="I43" i="25"/>
  <c r="H43" i="25"/>
  <c r="G43" i="25"/>
  <c r="F43" i="25"/>
  <c r="E43" i="25"/>
  <c r="D43" i="25"/>
  <c r="C43" i="25"/>
  <c r="O42" i="25"/>
  <c r="N42" i="25"/>
  <c r="M42" i="25"/>
  <c r="L42" i="25"/>
  <c r="K42" i="25"/>
  <c r="J42" i="25"/>
  <c r="I42" i="25"/>
  <c r="H42" i="25"/>
  <c r="G42" i="25"/>
  <c r="F42" i="25"/>
  <c r="E42" i="25"/>
  <c r="D42" i="25"/>
  <c r="C42" i="25"/>
  <c r="O41" i="25"/>
  <c r="N41" i="25"/>
  <c r="M41" i="25"/>
  <c r="L41" i="25"/>
  <c r="K41" i="25"/>
  <c r="J41" i="25"/>
  <c r="I41" i="25"/>
  <c r="H41" i="25"/>
  <c r="G41" i="25"/>
  <c r="F41" i="25"/>
  <c r="E41" i="25"/>
  <c r="D41" i="25"/>
  <c r="C41" i="25"/>
  <c r="O38" i="25"/>
  <c r="N38" i="25"/>
  <c r="M38" i="25"/>
  <c r="L38" i="25"/>
  <c r="K38" i="25"/>
  <c r="J38" i="25"/>
  <c r="I38" i="25"/>
  <c r="H38" i="25"/>
  <c r="G38" i="25"/>
  <c r="F38" i="25"/>
  <c r="E38" i="25"/>
  <c r="D38" i="25"/>
  <c r="C38" i="25"/>
  <c r="O37" i="25"/>
  <c r="N37" i="25"/>
  <c r="M37" i="25"/>
  <c r="L37" i="25"/>
  <c r="K37" i="25"/>
  <c r="J37" i="25"/>
  <c r="I37" i="25"/>
  <c r="H37" i="25"/>
  <c r="G37" i="25"/>
  <c r="F37" i="25"/>
  <c r="E37" i="25"/>
  <c r="D37" i="25"/>
  <c r="C37" i="25"/>
  <c r="O36" i="25"/>
  <c r="N36" i="25"/>
  <c r="M36" i="25"/>
  <c r="L36" i="25"/>
  <c r="K36" i="25"/>
  <c r="J36" i="25"/>
  <c r="I36" i="25"/>
  <c r="H36" i="25"/>
  <c r="G36" i="25"/>
  <c r="F36" i="25"/>
  <c r="E36" i="25"/>
  <c r="D36" i="25"/>
  <c r="C36" i="25"/>
  <c r="O35" i="25"/>
  <c r="N35" i="25"/>
  <c r="M35" i="25"/>
  <c r="L35" i="25"/>
  <c r="K35" i="25"/>
  <c r="J35" i="25"/>
  <c r="I35" i="25"/>
  <c r="H35" i="25"/>
  <c r="G35" i="25"/>
  <c r="F35" i="25"/>
  <c r="E35" i="25"/>
  <c r="D35" i="25"/>
  <c r="C35" i="25"/>
  <c r="O34" i="25"/>
  <c r="N34" i="25"/>
  <c r="M34" i="25"/>
  <c r="L34" i="25"/>
  <c r="K34" i="25"/>
  <c r="J34" i="25"/>
  <c r="I34" i="25"/>
  <c r="H34" i="25"/>
  <c r="G34" i="25"/>
  <c r="F34" i="25"/>
  <c r="E34" i="25"/>
  <c r="D34" i="25"/>
  <c r="C34" i="25"/>
  <c r="O33" i="25"/>
  <c r="N33" i="25"/>
  <c r="M33" i="25"/>
  <c r="L33" i="25"/>
  <c r="K33" i="25"/>
  <c r="J33" i="25"/>
  <c r="I33" i="25"/>
  <c r="H33" i="25"/>
  <c r="G33" i="25"/>
  <c r="F33" i="25"/>
  <c r="E33" i="25"/>
  <c r="D33" i="25"/>
  <c r="C33" i="25"/>
  <c r="O32" i="25"/>
  <c r="N32" i="25"/>
  <c r="M32" i="25"/>
  <c r="L32" i="25"/>
  <c r="K32" i="25"/>
  <c r="J32" i="25"/>
  <c r="I32" i="25"/>
  <c r="H32" i="25"/>
  <c r="G32" i="25"/>
  <c r="F32" i="25"/>
  <c r="E32" i="25"/>
  <c r="D32" i="25"/>
  <c r="C32" i="25"/>
  <c r="O31" i="25"/>
  <c r="N31" i="25"/>
  <c r="M31" i="25"/>
  <c r="L31" i="25"/>
  <c r="K31" i="25"/>
  <c r="J31" i="25"/>
  <c r="I31" i="25"/>
  <c r="H31" i="25"/>
  <c r="G31" i="25"/>
  <c r="F31" i="25"/>
  <c r="E31" i="25"/>
  <c r="D31" i="25"/>
  <c r="C31" i="25"/>
  <c r="O30" i="25"/>
  <c r="N30" i="25"/>
  <c r="M30" i="25"/>
  <c r="L30" i="25"/>
  <c r="K30" i="25"/>
  <c r="J30" i="25"/>
  <c r="I30" i="25"/>
  <c r="H30" i="25"/>
  <c r="G30" i="25"/>
  <c r="F30" i="25"/>
  <c r="E30" i="25"/>
  <c r="D30" i="25"/>
  <c r="C30" i="25"/>
  <c r="O29" i="25"/>
  <c r="N29" i="25"/>
  <c r="M29" i="25"/>
  <c r="L29" i="25"/>
  <c r="K29" i="25"/>
  <c r="J29" i="25"/>
  <c r="I29" i="25"/>
  <c r="H29" i="25"/>
  <c r="G29" i="25"/>
  <c r="F29" i="25"/>
  <c r="E29" i="25"/>
  <c r="D29" i="25"/>
  <c r="C29" i="25"/>
  <c r="O28" i="25"/>
  <c r="N28" i="25"/>
  <c r="M28" i="25"/>
  <c r="L28" i="25"/>
  <c r="K28" i="25"/>
  <c r="J28" i="25"/>
  <c r="I28" i="25"/>
  <c r="H28" i="25"/>
  <c r="G28" i="25"/>
  <c r="F28" i="25"/>
  <c r="E28" i="25"/>
  <c r="D28" i="25"/>
  <c r="C28" i="25"/>
  <c r="O27" i="25"/>
  <c r="N27" i="25"/>
  <c r="M27" i="25"/>
  <c r="L27" i="25"/>
  <c r="K27" i="25"/>
  <c r="J27" i="25"/>
  <c r="I27" i="25"/>
  <c r="H27" i="25"/>
  <c r="G27" i="25"/>
  <c r="F27" i="25"/>
  <c r="E27" i="25"/>
  <c r="D27" i="25"/>
  <c r="C27" i="25"/>
  <c r="O26" i="25"/>
  <c r="N26" i="25"/>
  <c r="M26" i="25"/>
  <c r="L26" i="25"/>
  <c r="K26" i="25"/>
  <c r="J26" i="25"/>
  <c r="I26" i="25"/>
  <c r="H26" i="25"/>
  <c r="G26" i="25"/>
  <c r="F26" i="25"/>
  <c r="E26" i="25"/>
  <c r="D26" i="25"/>
  <c r="C26" i="25"/>
  <c r="F43" i="24"/>
  <c r="E43" i="24"/>
  <c r="D43" i="24"/>
  <c r="C43" i="24"/>
  <c r="F42" i="24"/>
  <c r="E42" i="24"/>
  <c r="D42" i="24"/>
  <c r="C42" i="24"/>
  <c r="F41" i="24"/>
  <c r="E41" i="24"/>
  <c r="D41" i="24"/>
  <c r="C41" i="24"/>
  <c r="F40" i="24"/>
  <c r="E40" i="24"/>
  <c r="D40" i="24"/>
  <c r="C40" i="24"/>
  <c r="F39" i="24"/>
  <c r="E39" i="24"/>
  <c r="D39" i="24"/>
  <c r="C39" i="24"/>
  <c r="F38" i="24"/>
  <c r="E38" i="24"/>
  <c r="D38" i="24"/>
  <c r="C38" i="24"/>
  <c r="F37" i="24"/>
  <c r="E37" i="24"/>
  <c r="D37" i="24"/>
  <c r="C37" i="24"/>
  <c r="F36" i="24"/>
  <c r="E36" i="24"/>
  <c r="D36" i="24"/>
  <c r="C36" i="24"/>
  <c r="F35" i="24"/>
  <c r="E35" i="24"/>
  <c r="D35" i="24"/>
  <c r="C35" i="24"/>
  <c r="F34" i="24"/>
  <c r="E34" i="24"/>
  <c r="D34" i="24"/>
  <c r="C34" i="24"/>
  <c r="F33" i="24"/>
  <c r="E33" i="24"/>
  <c r="D33" i="24"/>
  <c r="C33" i="24"/>
  <c r="F32" i="24"/>
  <c r="E32" i="24"/>
  <c r="D32" i="24"/>
  <c r="C32" i="24"/>
  <c r="F28" i="24"/>
  <c r="E28" i="24"/>
  <c r="D28" i="24"/>
  <c r="C28" i="24"/>
  <c r="F27" i="24"/>
  <c r="E27" i="24"/>
  <c r="D27" i="24"/>
  <c r="C27" i="24"/>
  <c r="F26" i="24"/>
  <c r="E26" i="24"/>
  <c r="D26" i="24"/>
  <c r="C26" i="24"/>
  <c r="F25" i="24"/>
  <c r="E25" i="24"/>
  <c r="D25" i="24"/>
  <c r="C25" i="24"/>
  <c r="F24" i="24"/>
  <c r="E24" i="24"/>
  <c r="D24" i="24"/>
  <c r="C24" i="24"/>
  <c r="F23" i="24"/>
  <c r="E23" i="24"/>
  <c r="D23" i="24"/>
  <c r="C23" i="24"/>
  <c r="F22" i="24"/>
  <c r="E22" i="24"/>
  <c r="D22" i="24"/>
  <c r="C22" i="24"/>
  <c r="F21" i="24"/>
  <c r="E21" i="24"/>
  <c r="D21" i="24"/>
  <c r="C21" i="24"/>
  <c r="F20" i="24"/>
  <c r="E20" i="24"/>
  <c r="D20" i="24"/>
  <c r="C20" i="24"/>
  <c r="F19" i="24"/>
  <c r="E19" i="24"/>
  <c r="D19" i="24"/>
  <c r="C19" i="24"/>
  <c r="F18" i="24"/>
  <c r="E18" i="24"/>
  <c r="D18" i="24"/>
  <c r="C18" i="24"/>
  <c r="F17" i="24"/>
  <c r="E17" i="24"/>
  <c r="D17" i="24"/>
  <c r="C17" i="24"/>
  <c r="F67" i="23"/>
  <c r="E67" i="23"/>
  <c r="D67" i="23"/>
  <c r="C67" i="23"/>
  <c r="G63" i="23"/>
  <c r="F63" i="23"/>
  <c r="E63" i="23"/>
  <c r="D63" i="23"/>
  <c r="C63" i="23"/>
  <c r="G62" i="23"/>
  <c r="F62" i="23"/>
  <c r="E62" i="23"/>
  <c r="D62" i="23"/>
  <c r="C62" i="23"/>
  <c r="G61" i="23"/>
  <c r="F61" i="23"/>
  <c r="E61" i="23"/>
  <c r="D61" i="23"/>
  <c r="C61" i="23"/>
  <c r="D58" i="23"/>
  <c r="C58" i="23"/>
  <c r="G55" i="23"/>
  <c r="F55" i="23"/>
  <c r="E55" i="23"/>
  <c r="D55" i="23"/>
  <c r="C55" i="23"/>
  <c r="G54" i="23"/>
  <c r="F54" i="23"/>
  <c r="E54" i="23"/>
  <c r="D54" i="23"/>
  <c r="C54" i="23"/>
  <c r="G53" i="23"/>
  <c r="F53" i="23"/>
  <c r="E53" i="23"/>
  <c r="D53" i="23"/>
  <c r="C53" i="23"/>
  <c r="G52" i="23"/>
  <c r="F52" i="23"/>
  <c r="E52" i="23"/>
  <c r="D52" i="23"/>
  <c r="C52" i="23"/>
  <c r="G50" i="23"/>
  <c r="F50" i="23"/>
  <c r="E50" i="23"/>
  <c r="D50" i="23"/>
  <c r="C50" i="23"/>
  <c r="G49" i="23"/>
  <c r="F49" i="23"/>
  <c r="E49" i="23"/>
  <c r="D49" i="23"/>
  <c r="F44" i="23"/>
  <c r="E44" i="23"/>
  <c r="D44" i="23"/>
  <c r="C44" i="23"/>
  <c r="G40" i="23"/>
  <c r="F40" i="23"/>
  <c r="E40" i="23"/>
  <c r="D40" i="23"/>
  <c r="C40" i="23"/>
  <c r="G39" i="23"/>
  <c r="F39" i="23"/>
  <c r="E39" i="23"/>
  <c r="D39" i="23"/>
  <c r="C39" i="23"/>
  <c r="G38" i="23"/>
  <c r="F38" i="23"/>
  <c r="E38" i="23"/>
  <c r="D38" i="23"/>
  <c r="C38" i="23"/>
  <c r="D35" i="23"/>
  <c r="C35" i="23"/>
  <c r="G32" i="23"/>
  <c r="F32" i="23"/>
  <c r="E32" i="23"/>
  <c r="D32" i="23"/>
  <c r="C32" i="23"/>
  <c r="G31" i="23"/>
  <c r="F31" i="23"/>
  <c r="E31" i="23"/>
  <c r="D31" i="23"/>
  <c r="C31" i="23"/>
  <c r="G30" i="23"/>
  <c r="F30" i="23"/>
  <c r="E30" i="23"/>
  <c r="D30" i="23"/>
  <c r="C30" i="23"/>
  <c r="G29" i="23"/>
  <c r="F29" i="23"/>
  <c r="E29" i="23"/>
  <c r="D29" i="23"/>
  <c r="C29" i="23"/>
  <c r="G27" i="23"/>
  <c r="F27" i="23"/>
  <c r="E27" i="23"/>
  <c r="D27" i="23"/>
  <c r="C27" i="23"/>
  <c r="G26" i="23"/>
  <c r="F26" i="23"/>
  <c r="E26" i="23"/>
  <c r="D26" i="23"/>
  <c r="G328" i="22"/>
  <c r="F328" i="22"/>
  <c r="E328" i="22"/>
  <c r="D328" i="22"/>
  <c r="G327" i="22"/>
  <c r="F327" i="22"/>
  <c r="E327" i="22"/>
  <c r="D327" i="22"/>
  <c r="G326" i="22"/>
  <c r="F326" i="22"/>
  <c r="E326" i="22"/>
  <c r="D326" i="22"/>
  <c r="G325" i="22"/>
  <c r="F325" i="22"/>
  <c r="E325" i="22"/>
  <c r="D325" i="22"/>
  <c r="G321" i="22"/>
  <c r="F321" i="22"/>
  <c r="E321" i="22"/>
  <c r="D321" i="22"/>
  <c r="G320" i="22"/>
  <c r="F320" i="22"/>
  <c r="E320" i="22"/>
  <c r="D320" i="22"/>
  <c r="G319" i="22"/>
  <c r="F319" i="22"/>
  <c r="E319" i="22"/>
  <c r="D319" i="22"/>
  <c r="G318" i="22"/>
  <c r="F318" i="22"/>
  <c r="E318" i="22"/>
  <c r="D318" i="22"/>
  <c r="G317" i="22"/>
  <c r="F317" i="22"/>
  <c r="E317" i="22"/>
  <c r="D317" i="22"/>
  <c r="G316" i="22"/>
  <c r="F316" i="22"/>
  <c r="E316" i="22"/>
  <c r="D316" i="22"/>
  <c r="G315" i="22"/>
  <c r="F315" i="22"/>
  <c r="E315" i="22"/>
  <c r="D315" i="22"/>
  <c r="G314" i="22"/>
  <c r="F314" i="22"/>
  <c r="E314" i="22"/>
  <c r="D314" i="22"/>
  <c r="G313" i="22"/>
  <c r="F313" i="22"/>
  <c r="E313" i="22"/>
  <c r="D313" i="22"/>
  <c r="G312" i="22"/>
  <c r="F312" i="22"/>
  <c r="E312" i="22"/>
  <c r="D312" i="22"/>
  <c r="G311" i="22"/>
  <c r="F311" i="22"/>
  <c r="E311" i="22"/>
  <c r="D311" i="22"/>
  <c r="G310" i="22"/>
  <c r="F310" i="22"/>
  <c r="E310" i="22"/>
  <c r="D310" i="22"/>
  <c r="G309" i="22"/>
  <c r="F309" i="22"/>
  <c r="E309" i="22"/>
  <c r="D309" i="22"/>
  <c r="G308" i="22"/>
  <c r="F308" i="22"/>
  <c r="E308" i="22"/>
  <c r="D308" i="22"/>
  <c r="G307" i="22"/>
  <c r="F307" i="22"/>
  <c r="E307" i="22"/>
  <c r="D307" i="22"/>
  <c r="G306" i="22"/>
  <c r="F306" i="22"/>
  <c r="E306" i="22"/>
  <c r="D306" i="22"/>
  <c r="G305" i="22"/>
  <c r="F305" i="22"/>
  <c r="E305" i="22"/>
  <c r="D305" i="22"/>
  <c r="G304" i="22"/>
  <c r="F304" i="22"/>
  <c r="E304" i="22"/>
  <c r="D304" i="22"/>
  <c r="G303" i="22"/>
  <c r="F303" i="22"/>
  <c r="E303" i="22"/>
  <c r="D303" i="22"/>
  <c r="G302" i="22"/>
  <c r="F302" i="22"/>
  <c r="E302" i="22"/>
  <c r="D302" i="22"/>
  <c r="G301" i="22"/>
  <c r="F301" i="22"/>
  <c r="E301" i="22"/>
  <c r="D301" i="22"/>
  <c r="G300" i="22"/>
  <c r="F300" i="22"/>
  <c r="E300" i="22"/>
  <c r="D300" i="22"/>
  <c r="G299" i="22"/>
  <c r="F299" i="22"/>
  <c r="E299" i="22"/>
  <c r="D299" i="22"/>
  <c r="G298" i="22"/>
  <c r="F298" i="22"/>
  <c r="E298" i="22"/>
  <c r="D298" i="22"/>
  <c r="G297" i="22"/>
  <c r="F297" i="22"/>
  <c r="E297" i="22"/>
  <c r="D297" i="22"/>
  <c r="G296" i="22"/>
  <c r="F296" i="22"/>
  <c r="E296" i="22"/>
  <c r="D296" i="22"/>
  <c r="G295" i="22"/>
  <c r="F295" i="22"/>
  <c r="E295" i="22"/>
  <c r="D295" i="22"/>
  <c r="G294" i="22"/>
  <c r="F294" i="22"/>
  <c r="E294" i="22"/>
  <c r="D294" i="22"/>
  <c r="G293" i="22"/>
  <c r="F293" i="22"/>
  <c r="E293" i="22"/>
  <c r="D293" i="22"/>
  <c r="G292" i="22"/>
  <c r="F292" i="22"/>
  <c r="E292" i="22"/>
  <c r="D292" i="22"/>
  <c r="G291" i="22"/>
  <c r="F291" i="22"/>
  <c r="E291" i="22"/>
  <c r="D291" i="22"/>
  <c r="G290" i="22"/>
  <c r="F290" i="22"/>
  <c r="E290" i="22"/>
  <c r="D290" i="22"/>
  <c r="G289" i="22"/>
  <c r="F289" i="22"/>
  <c r="E289" i="22"/>
  <c r="D289" i="22"/>
  <c r="G288" i="22"/>
  <c r="F288" i="22"/>
  <c r="E288" i="22"/>
  <c r="D288" i="22"/>
  <c r="G287" i="22"/>
  <c r="F287" i="22"/>
  <c r="E287" i="22"/>
  <c r="D287" i="22"/>
  <c r="G286" i="22"/>
  <c r="F286" i="22"/>
  <c r="E286" i="22"/>
  <c r="D286" i="22"/>
  <c r="G282" i="22"/>
  <c r="F282" i="22"/>
  <c r="E282" i="22"/>
  <c r="D282" i="22"/>
  <c r="G281" i="22"/>
  <c r="F281" i="22"/>
  <c r="E281" i="22"/>
  <c r="D281" i="22"/>
  <c r="G280" i="22"/>
  <c r="F280" i="22"/>
  <c r="E280" i="22"/>
  <c r="D280" i="22"/>
  <c r="G279" i="22"/>
  <c r="F279" i="22"/>
  <c r="E279" i="22"/>
  <c r="D279" i="22"/>
  <c r="G278" i="22"/>
  <c r="F278" i="22"/>
  <c r="E278" i="22"/>
  <c r="D278" i="22"/>
  <c r="G277" i="22"/>
  <c r="F277" i="22"/>
  <c r="E277" i="22"/>
  <c r="D277" i="22"/>
  <c r="H273" i="22"/>
  <c r="G273" i="22"/>
  <c r="F273" i="22"/>
  <c r="E273" i="22"/>
  <c r="D273" i="22"/>
  <c r="H272" i="22"/>
  <c r="G272" i="22"/>
  <c r="F272" i="22"/>
  <c r="E272" i="22"/>
  <c r="D272" i="22"/>
  <c r="H271" i="22"/>
  <c r="G271" i="22"/>
  <c r="F271" i="22"/>
  <c r="E271" i="22"/>
  <c r="D271" i="22"/>
  <c r="H270" i="22"/>
  <c r="G270" i="22"/>
  <c r="F270" i="22"/>
  <c r="E270" i="22"/>
  <c r="D270" i="22"/>
  <c r="H269" i="22"/>
  <c r="G269" i="22"/>
  <c r="F269" i="22"/>
  <c r="E269" i="22"/>
  <c r="D269" i="22"/>
  <c r="H268" i="22"/>
  <c r="G268" i="22"/>
  <c r="F268" i="22"/>
  <c r="E268" i="22"/>
  <c r="D268" i="22"/>
  <c r="H267" i="22"/>
  <c r="G267" i="22"/>
  <c r="F267" i="22"/>
  <c r="E267" i="22"/>
  <c r="D267" i="22"/>
  <c r="H266" i="22"/>
  <c r="G266" i="22"/>
  <c r="F266" i="22"/>
  <c r="E266" i="22"/>
  <c r="D266" i="22"/>
  <c r="H265" i="22"/>
  <c r="G265" i="22"/>
  <c r="F265" i="22"/>
  <c r="E265" i="22"/>
  <c r="D265" i="22"/>
  <c r="H264" i="22"/>
  <c r="G264" i="22"/>
  <c r="F264" i="22"/>
  <c r="E264" i="22"/>
  <c r="D264" i="22"/>
  <c r="H263" i="22"/>
  <c r="G263" i="22"/>
  <c r="F263" i="22"/>
  <c r="E263" i="22"/>
  <c r="D263" i="22"/>
  <c r="H262" i="22"/>
  <c r="G262" i="22"/>
  <c r="F262" i="22"/>
  <c r="E262" i="22"/>
  <c r="D262" i="22"/>
  <c r="H261" i="22"/>
  <c r="G261" i="22"/>
  <c r="F261" i="22"/>
  <c r="E261" i="22"/>
  <c r="D261" i="22"/>
  <c r="H260" i="22"/>
  <c r="G260" i="22"/>
  <c r="F260" i="22"/>
  <c r="E260" i="22"/>
  <c r="D260" i="22"/>
  <c r="H259" i="22"/>
  <c r="G259" i="22"/>
  <c r="F259" i="22"/>
  <c r="E259" i="22"/>
  <c r="D259" i="22"/>
  <c r="H258" i="22"/>
  <c r="G258" i="22"/>
  <c r="F258" i="22"/>
  <c r="E258" i="22"/>
  <c r="D258" i="22"/>
  <c r="H257" i="22"/>
  <c r="G257" i="22"/>
  <c r="F257" i="22"/>
  <c r="E257" i="22"/>
  <c r="D257" i="22"/>
  <c r="H256" i="22"/>
  <c r="G256" i="22"/>
  <c r="F256" i="22"/>
  <c r="E256" i="22"/>
  <c r="D256" i="22"/>
  <c r="H255" i="22"/>
  <c r="G255" i="22"/>
  <c r="F255" i="22"/>
  <c r="E255" i="22"/>
  <c r="D255" i="22"/>
  <c r="H254" i="22"/>
  <c r="G254" i="22"/>
  <c r="F254" i="22"/>
  <c r="E254" i="22"/>
  <c r="D254" i="22"/>
  <c r="H253" i="22"/>
  <c r="G253" i="22"/>
  <c r="F253" i="22"/>
  <c r="E253" i="22"/>
  <c r="D253" i="22"/>
  <c r="H252" i="22"/>
  <c r="G252" i="22"/>
  <c r="F252" i="22"/>
  <c r="E252" i="22"/>
  <c r="D252" i="22"/>
  <c r="H251" i="22"/>
  <c r="G251" i="22"/>
  <c r="F251" i="22"/>
  <c r="E251" i="22"/>
  <c r="D251" i="22"/>
  <c r="H250" i="22"/>
  <c r="G250" i="22"/>
  <c r="F250" i="22"/>
  <c r="E250" i="22"/>
  <c r="D250" i="22"/>
  <c r="H246" i="22"/>
  <c r="G246" i="22"/>
  <c r="F246" i="22"/>
  <c r="E246" i="22"/>
  <c r="D246" i="22"/>
  <c r="H245" i="22"/>
  <c r="G245" i="22"/>
  <c r="F245" i="22"/>
  <c r="E245" i="22"/>
  <c r="D245" i="22"/>
  <c r="H244" i="22"/>
  <c r="G244" i="22"/>
  <c r="F244" i="22"/>
  <c r="E244" i="22"/>
  <c r="D244" i="22"/>
  <c r="H243" i="22"/>
  <c r="G243" i="22"/>
  <c r="F243" i="22"/>
  <c r="E243" i="22"/>
  <c r="D243" i="22"/>
  <c r="H242" i="22"/>
  <c r="G242" i="22"/>
  <c r="F242" i="22"/>
  <c r="E242" i="22"/>
  <c r="D242" i="22"/>
  <c r="H241" i="22"/>
  <c r="G241" i="22"/>
  <c r="F241" i="22"/>
  <c r="E241" i="22"/>
  <c r="D241" i="22"/>
  <c r="H240" i="22"/>
  <c r="G240" i="22"/>
  <c r="F240" i="22"/>
  <c r="E240" i="22"/>
  <c r="D240" i="22"/>
  <c r="H239" i="22"/>
  <c r="G239" i="22"/>
  <c r="F239" i="22"/>
  <c r="E239" i="22"/>
  <c r="D239" i="22"/>
  <c r="H238" i="22"/>
  <c r="G238" i="22"/>
  <c r="F238" i="22"/>
  <c r="E238" i="22"/>
  <c r="D238" i="22"/>
  <c r="H237" i="22"/>
  <c r="G237" i="22"/>
  <c r="F237" i="22"/>
  <c r="E237" i="22"/>
  <c r="D237" i="22"/>
  <c r="H236" i="22"/>
  <c r="G236" i="22"/>
  <c r="F236" i="22"/>
  <c r="E236" i="22"/>
  <c r="D236" i="22"/>
  <c r="H235" i="22"/>
  <c r="G235" i="22"/>
  <c r="F235" i="22"/>
  <c r="E235" i="22"/>
  <c r="D235" i="22"/>
  <c r="H234" i="22"/>
  <c r="G234" i="22"/>
  <c r="F234" i="22"/>
  <c r="E234" i="22"/>
  <c r="D234" i="22"/>
  <c r="H233" i="22"/>
  <c r="G233" i="22"/>
  <c r="F233" i="22"/>
  <c r="E233" i="22"/>
  <c r="D233" i="22"/>
  <c r="H232" i="22"/>
  <c r="G232" i="22"/>
  <c r="F232" i="22"/>
  <c r="E232" i="22"/>
  <c r="D232" i="22"/>
  <c r="H231" i="22"/>
  <c r="G231" i="22"/>
  <c r="F231" i="22"/>
  <c r="E231" i="22"/>
  <c r="D231" i="22"/>
  <c r="H230" i="22"/>
  <c r="G230" i="22"/>
  <c r="F230" i="22"/>
  <c r="E230" i="22"/>
  <c r="D230" i="22"/>
  <c r="H229" i="22"/>
  <c r="G229" i="22"/>
  <c r="F229" i="22"/>
  <c r="E229" i="22"/>
  <c r="D229" i="22"/>
  <c r="H228" i="22"/>
  <c r="G228" i="22"/>
  <c r="F228" i="22"/>
  <c r="E228" i="22"/>
  <c r="D228" i="22"/>
  <c r="H227" i="22"/>
  <c r="G227" i="22"/>
  <c r="F227" i="22"/>
  <c r="E227" i="22"/>
  <c r="D227" i="22"/>
  <c r="H226" i="22"/>
  <c r="G226" i="22"/>
  <c r="F226" i="22"/>
  <c r="E226" i="22"/>
  <c r="D226" i="22"/>
  <c r="H225" i="22"/>
  <c r="G225" i="22"/>
  <c r="F225" i="22"/>
  <c r="E225" i="22"/>
  <c r="D225" i="22"/>
  <c r="H224" i="22"/>
  <c r="G224" i="22"/>
  <c r="F224" i="22"/>
  <c r="E224" i="22"/>
  <c r="D224" i="22"/>
  <c r="H223" i="22"/>
  <c r="G223" i="22"/>
  <c r="F223" i="22"/>
  <c r="E223" i="22"/>
  <c r="D223" i="22"/>
  <c r="G218" i="22"/>
  <c r="F218" i="22"/>
  <c r="E218" i="22"/>
  <c r="D218" i="22"/>
  <c r="G217" i="22"/>
  <c r="F217" i="22"/>
  <c r="E217" i="22"/>
  <c r="D217" i="22"/>
  <c r="G216" i="22"/>
  <c r="F216" i="22"/>
  <c r="E216" i="22"/>
  <c r="D216" i="22"/>
  <c r="G215" i="22"/>
  <c r="F215" i="22"/>
  <c r="E215" i="22"/>
  <c r="D215" i="22"/>
  <c r="G211" i="22"/>
  <c r="F211" i="22"/>
  <c r="E211" i="22"/>
  <c r="D211" i="22"/>
  <c r="G210" i="22"/>
  <c r="F210" i="22"/>
  <c r="E210" i="22"/>
  <c r="D210" i="22"/>
  <c r="G209" i="22"/>
  <c r="F209" i="22"/>
  <c r="E209" i="22"/>
  <c r="D209" i="22"/>
  <c r="G208" i="22"/>
  <c r="F208" i="22"/>
  <c r="E208" i="22"/>
  <c r="D208" i="22"/>
  <c r="G207" i="22"/>
  <c r="F207" i="22"/>
  <c r="E207" i="22"/>
  <c r="D207" i="22"/>
  <c r="G206" i="22"/>
  <c r="F206" i="22"/>
  <c r="E206" i="22"/>
  <c r="D206" i="22"/>
  <c r="G205" i="22"/>
  <c r="F205" i="22"/>
  <c r="E205" i="22"/>
  <c r="D205" i="22"/>
  <c r="G204" i="22"/>
  <c r="F204" i="22"/>
  <c r="E204" i="22"/>
  <c r="D204" i="22"/>
  <c r="G203" i="22"/>
  <c r="F203" i="22"/>
  <c r="E203" i="22"/>
  <c r="D203" i="22"/>
  <c r="G202" i="22"/>
  <c r="F202" i="22"/>
  <c r="E202" i="22"/>
  <c r="D202" i="22"/>
  <c r="G201" i="22"/>
  <c r="F201" i="22"/>
  <c r="E201" i="22"/>
  <c r="D201" i="22"/>
  <c r="G200" i="22"/>
  <c r="F200" i="22"/>
  <c r="E200" i="22"/>
  <c r="D200" i="22"/>
  <c r="G199" i="22"/>
  <c r="F199" i="22"/>
  <c r="E199" i="22"/>
  <c r="D199" i="22"/>
  <c r="G198" i="22"/>
  <c r="F198" i="22"/>
  <c r="E198" i="22"/>
  <c r="D198" i="22"/>
  <c r="G197" i="22"/>
  <c r="F197" i="22"/>
  <c r="E197" i="22"/>
  <c r="D197" i="22"/>
  <c r="G196" i="22"/>
  <c r="F196" i="22"/>
  <c r="E196" i="22"/>
  <c r="D196" i="22"/>
  <c r="G195" i="22"/>
  <c r="F195" i="22"/>
  <c r="E195" i="22"/>
  <c r="D195" i="22"/>
  <c r="G194" i="22"/>
  <c r="F194" i="22"/>
  <c r="E194" i="22"/>
  <c r="D194" i="22"/>
  <c r="G193" i="22"/>
  <c r="F193" i="22"/>
  <c r="E193" i="22"/>
  <c r="D193" i="22"/>
  <c r="G192" i="22"/>
  <c r="F192" i="22"/>
  <c r="E192" i="22"/>
  <c r="D192" i="22"/>
  <c r="G191" i="22"/>
  <c r="F191" i="22"/>
  <c r="E191" i="22"/>
  <c r="D191" i="22"/>
  <c r="G190" i="22"/>
  <c r="F190" i="22"/>
  <c r="E190" i="22"/>
  <c r="D190" i="22"/>
  <c r="G189" i="22"/>
  <c r="F189" i="22"/>
  <c r="E189" i="22"/>
  <c r="D189" i="22"/>
  <c r="G188" i="22"/>
  <c r="F188" i="22"/>
  <c r="E188" i="22"/>
  <c r="D188" i="22"/>
  <c r="G187" i="22"/>
  <c r="F187" i="22"/>
  <c r="E187" i="22"/>
  <c r="D187" i="22"/>
  <c r="G186" i="22"/>
  <c r="F186" i="22"/>
  <c r="E186" i="22"/>
  <c r="D186" i="22"/>
  <c r="G185" i="22"/>
  <c r="F185" i="22"/>
  <c r="E185" i="22"/>
  <c r="D185" i="22"/>
  <c r="G184" i="22"/>
  <c r="F184" i="22"/>
  <c r="E184" i="22"/>
  <c r="D184" i="22"/>
  <c r="G183" i="22"/>
  <c r="F183" i="22"/>
  <c r="E183" i="22"/>
  <c r="D183" i="22"/>
  <c r="G182" i="22"/>
  <c r="F182" i="22"/>
  <c r="E182" i="22"/>
  <c r="D182" i="22"/>
  <c r="G181" i="22"/>
  <c r="F181" i="22"/>
  <c r="E181" i="22"/>
  <c r="D181" i="22"/>
  <c r="G180" i="22"/>
  <c r="F180" i="22"/>
  <c r="E180" i="22"/>
  <c r="D180" i="22"/>
  <c r="G179" i="22"/>
  <c r="F179" i="22"/>
  <c r="E179" i="22"/>
  <c r="D179" i="22"/>
  <c r="G178" i="22"/>
  <c r="F178" i="22"/>
  <c r="E178" i="22"/>
  <c r="D178" i="22"/>
  <c r="G177" i="22"/>
  <c r="F177" i="22"/>
  <c r="E177" i="22"/>
  <c r="D177" i="22"/>
  <c r="G176" i="22"/>
  <c r="F176" i="22"/>
  <c r="E176" i="22"/>
  <c r="D176" i="22"/>
  <c r="G172" i="22"/>
  <c r="F172" i="22"/>
  <c r="E172" i="22"/>
  <c r="D172" i="22"/>
  <c r="G171" i="22"/>
  <c r="F171" i="22"/>
  <c r="E171" i="22"/>
  <c r="D171" i="22"/>
  <c r="G170" i="22"/>
  <c r="F170" i="22"/>
  <c r="E170" i="22"/>
  <c r="D170" i="22"/>
  <c r="G169" i="22"/>
  <c r="F169" i="22"/>
  <c r="E169" i="22"/>
  <c r="D169" i="22"/>
  <c r="G168" i="22"/>
  <c r="F168" i="22"/>
  <c r="E168" i="22"/>
  <c r="D168" i="22"/>
  <c r="G167" i="22"/>
  <c r="F167" i="22"/>
  <c r="E167" i="22"/>
  <c r="D167" i="22"/>
  <c r="H163" i="22"/>
  <c r="G163" i="22"/>
  <c r="F163" i="22"/>
  <c r="E163" i="22"/>
  <c r="D163" i="22"/>
  <c r="H162" i="22"/>
  <c r="G162" i="22"/>
  <c r="F162" i="22"/>
  <c r="E162" i="22"/>
  <c r="D162" i="22"/>
  <c r="H161" i="22"/>
  <c r="G161" i="22"/>
  <c r="F161" i="22"/>
  <c r="E161" i="22"/>
  <c r="D161" i="22"/>
  <c r="H160" i="22"/>
  <c r="G160" i="22"/>
  <c r="F160" i="22"/>
  <c r="E160" i="22"/>
  <c r="D160" i="22"/>
  <c r="H159" i="22"/>
  <c r="G159" i="22"/>
  <c r="F159" i="22"/>
  <c r="E159" i="22"/>
  <c r="D159" i="22"/>
  <c r="H158" i="22"/>
  <c r="G158" i="22"/>
  <c r="F158" i="22"/>
  <c r="E158" i="22"/>
  <c r="D158" i="22"/>
  <c r="H157" i="22"/>
  <c r="G157" i="22"/>
  <c r="F157" i="22"/>
  <c r="E157" i="22"/>
  <c r="D157" i="22"/>
  <c r="H156" i="22"/>
  <c r="G156" i="22"/>
  <c r="F156" i="22"/>
  <c r="E156" i="22"/>
  <c r="D156" i="22"/>
  <c r="H155" i="22"/>
  <c r="G155" i="22"/>
  <c r="F155" i="22"/>
  <c r="E155" i="22"/>
  <c r="D155" i="22"/>
  <c r="H154" i="22"/>
  <c r="G154" i="22"/>
  <c r="F154" i="22"/>
  <c r="E154" i="22"/>
  <c r="D154" i="22"/>
  <c r="H153" i="22"/>
  <c r="G153" i="22"/>
  <c r="F153" i="22"/>
  <c r="E153" i="22"/>
  <c r="D153" i="22"/>
  <c r="H152" i="22"/>
  <c r="G152" i="22"/>
  <c r="F152" i="22"/>
  <c r="E152" i="22"/>
  <c r="D152" i="22"/>
  <c r="H151" i="22"/>
  <c r="G151" i="22"/>
  <c r="F151" i="22"/>
  <c r="E151" i="22"/>
  <c r="D151" i="22"/>
  <c r="H150" i="22"/>
  <c r="G150" i="22"/>
  <c r="F150" i="22"/>
  <c r="E150" i="22"/>
  <c r="D150" i="22"/>
  <c r="H149" i="22"/>
  <c r="G149" i="22"/>
  <c r="F149" i="22"/>
  <c r="E149" i="22"/>
  <c r="D149" i="22"/>
  <c r="H148" i="22"/>
  <c r="G148" i="22"/>
  <c r="F148" i="22"/>
  <c r="E148" i="22"/>
  <c r="D148" i="22"/>
  <c r="H147" i="22"/>
  <c r="G147" i="22"/>
  <c r="F147" i="22"/>
  <c r="E147" i="22"/>
  <c r="D147" i="22"/>
  <c r="H146" i="22"/>
  <c r="G146" i="22"/>
  <c r="F146" i="22"/>
  <c r="E146" i="22"/>
  <c r="D146" i="22"/>
  <c r="H145" i="22"/>
  <c r="G145" i="22"/>
  <c r="F145" i="22"/>
  <c r="E145" i="22"/>
  <c r="D145" i="22"/>
  <c r="H144" i="22"/>
  <c r="G144" i="22"/>
  <c r="F144" i="22"/>
  <c r="E144" i="22"/>
  <c r="D144" i="22"/>
  <c r="H143" i="22"/>
  <c r="G143" i="22"/>
  <c r="F143" i="22"/>
  <c r="E143" i="22"/>
  <c r="D143" i="22"/>
  <c r="H142" i="22"/>
  <c r="G142" i="22"/>
  <c r="F142" i="22"/>
  <c r="E142" i="22"/>
  <c r="D142" i="22"/>
  <c r="H141" i="22"/>
  <c r="G141" i="22"/>
  <c r="F141" i="22"/>
  <c r="E141" i="22"/>
  <c r="D141" i="22"/>
  <c r="H140" i="22"/>
  <c r="G140" i="22"/>
  <c r="F140" i="22"/>
  <c r="E140" i="22"/>
  <c r="D140" i="22"/>
  <c r="H136" i="22"/>
  <c r="G136" i="22"/>
  <c r="F136" i="22"/>
  <c r="E136" i="22"/>
  <c r="D136" i="22"/>
  <c r="H135" i="22"/>
  <c r="G135" i="22"/>
  <c r="F135" i="22"/>
  <c r="E135" i="22"/>
  <c r="D135" i="22"/>
  <c r="H134" i="22"/>
  <c r="G134" i="22"/>
  <c r="F134" i="22"/>
  <c r="E134" i="22"/>
  <c r="D134" i="22"/>
  <c r="H133" i="22"/>
  <c r="G133" i="22"/>
  <c r="F133" i="22"/>
  <c r="E133" i="22"/>
  <c r="D133" i="22"/>
  <c r="H132" i="22"/>
  <c r="G132" i="22"/>
  <c r="F132" i="22"/>
  <c r="E132" i="22"/>
  <c r="D132" i="22"/>
  <c r="H131" i="22"/>
  <c r="G131" i="22"/>
  <c r="F131" i="22"/>
  <c r="E131" i="22"/>
  <c r="D131" i="22"/>
  <c r="H130" i="22"/>
  <c r="G130" i="22"/>
  <c r="F130" i="22"/>
  <c r="E130" i="22"/>
  <c r="D130" i="22"/>
  <c r="H129" i="22"/>
  <c r="G129" i="22"/>
  <c r="F129" i="22"/>
  <c r="E129" i="22"/>
  <c r="D129" i="22"/>
  <c r="H128" i="22"/>
  <c r="G128" i="22"/>
  <c r="F128" i="22"/>
  <c r="E128" i="22"/>
  <c r="D128" i="22"/>
  <c r="H127" i="22"/>
  <c r="G127" i="22"/>
  <c r="F127" i="22"/>
  <c r="E127" i="22"/>
  <c r="D127" i="22"/>
  <c r="H126" i="22"/>
  <c r="G126" i="22"/>
  <c r="F126" i="22"/>
  <c r="E126" i="22"/>
  <c r="D126" i="22"/>
  <c r="H125" i="22"/>
  <c r="G125" i="22"/>
  <c r="F125" i="22"/>
  <c r="E125" i="22"/>
  <c r="D125" i="22"/>
  <c r="H124" i="22"/>
  <c r="G124" i="22"/>
  <c r="F124" i="22"/>
  <c r="E124" i="22"/>
  <c r="D124" i="22"/>
  <c r="H123" i="22"/>
  <c r="G123" i="22"/>
  <c r="F123" i="22"/>
  <c r="E123" i="22"/>
  <c r="D123" i="22"/>
  <c r="H122" i="22"/>
  <c r="G122" i="22"/>
  <c r="F122" i="22"/>
  <c r="E122" i="22"/>
  <c r="D122" i="22"/>
  <c r="H121" i="22"/>
  <c r="G121" i="22"/>
  <c r="F121" i="22"/>
  <c r="E121" i="22"/>
  <c r="D121" i="22"/>
  <c r="H120" i="22"/>
  <c r="G120" i="22"/>
  <c r="F120" i="22"/>
  <c r="E120" i="22"/>
  <c r="D120" i="22"/>
  <c r="H119" i="22"/>
  <c r="G119" i="22"/>
  <c r="F119" i="22"/>
  <c r="E119" i="22"/>
  <c r="D119" i="22"/>
  <c r="H118" i="22"/>
  <c r="G118" i="22"/>
  <c r="F118" i="22"/>
  <c r="E118" i="22"/>
  <c r="D118" i="22"/>
  <c r="H117" i="22"/>
  <c r="G117" i="22"/>
  <c r="F117" i="22"/>
  <c r="E117" i="22"/>
  <c r="D117" i="22"/>
  <c r="H116" i="22"/>
  <c r="G116" i="22"/>
  <c r="F116" i="22"/>
  <c r="E116" i="22"/>
  <c r="D116" i="22"/>
  <c r="H115" i="22"/>
  <c r="G115" i="22"/>
  <c r="F115" i="22"/>
  <c r="E115" i="22"/>
  <c r="D115" i="22"/>
  <c r="H114" i="22"/>
  <c r="G114" i="22"/>
  <c r="F114" i="22"/>
  <c r="E114" i="22"/>
  <c r="D114" i="22"/>
  <c r="H113" i="22"/>
  <c r="G113" i="22"/>
  <c r="F113" i="22"/>
  <c r="E113" i="22"/>
  <c r="D113" i="22"/>
  <c r="F79" i="21"/>
  <c r="E79" i="21"/>
  <c r="D79" i="21"/>
  <c r="C79" i="21"/>
  <c r="F78" i="21"/>
  <c r="E78" i="21"/>
  <c r="D78" i="21"/>
  <c r="C78" i="21"/>
  <c r="F77" i="21"/>
  <c r="E77" i="21"/>
  <c r="D77" i="21"/>
  <c r="C77" i="21"/>
  <c r="F76" i="21"/>
  <c r="E76" i="21"/>
  <c r="D76" i="21"/>
  <c r="C76" i="21"/>
  <c r="F75" i="21"/>
  <c r="E75" i="21"/>
  <c r="D75" i="21"/>
  <c r="C75" i="21"/>
  <c r="F74" i="21"/>
  <c r="E74" i="21"/>
  <c r="D74" i="21"/>
  <c r="C74" i="21"/>
  <c r="F73" i="21"/>
  <c r="E73" i="21"/>
  <c r="D73" i="21"/>
  <c r="C73" i="21"/>
  <c r="F72" i="21"/>
  <c r="E72" i="21"/>
  <c r="D72" i="21"/>
  <c r="C72" i="21"/>
  <c r="F69" i="21"/>
  <c r="E69" i="21"/>
  <c r="D69" i="21"/>
  <c r="C69" i="21"/>
  <c r="F68" i="21"/>
  <c r="E68" i="21"/>
  <c r="D68" i="21"/>
  <c r="C68" i="21"/>
  <c r="F67" i="21"/>
  <c r="E67" i="21"/>
  <c r="D67" i="21"/>
  <c r="C67" i="21"/>
  <c r="F63" i="21"/>
  <c r="E63" i="21"/>
  <c r="D63" i="21"/>
  <c r="C63" i="21"/>
  <c r="F61" i="21"/>
  <c r="E61" i="21"/>
  <c r="D61" i="21"/>
  <c r="C61" i="21"/>
  <c r="F60" i="21"/>
  <c r="E60" i="21"/>
  <c r="D60" i="21"/>
  <c r="C60" i="21"/>
  <c r="F59" i="21"/>
  <c r="E59" i="21"/>
  <c r="D59" i="21"/>
  <c r="C59" i="21"/>
  <c r="F58" i="21"/>
  <c r="E58" i="21"/>
  <c r="D58" i="21"/>
  <c r="C58" i="21"/>
  <c r="F52" i="21"/>
  <c r="E52" i="21"/>
  <c r="D52" i="21"/>
  <c r="C52" i="21"/>
  <c r="F51" i="21"/>
  <c r="E51" i="21"/>
  <c r="D51" i="21"/>
  <c r="C51" i="21"/>
  <c r="F50" i="21"/>
  <c r="E50" i="21"/>
  <c r="D50" i="21"/>
  <c r="C50" i="21"/>
  <c r="F49" i="21"/>
  <c r="E49" i="21"/>
  <c r="D49" i="21"/>
  <c r="C49" i="21"/>
  <c r="F48" i="21"/>
  <c r="E48" i="21"/>
  <c r="D48" i="21"/>
  <c r="C48" i="21"/>
  <c r="F47" i="21"/>
  <c r="E47" i="21"/>
  <c r="D47" i="21"/>
  <c r="C47" i="21"/>
  <c r="F46" i="21"/>
  <c r="E46" i="21"/>
  <c r="D46" i="21"/>
  <c r="C46" i="21"/>
  <c r="F45" i="21"/>
  <c r="E45" i="21"/>
  <c r="D45" i="21"/>
  <c r="C45" i="21"/>
  <c r="F42" i="21"/>
  <c r="E42" i="21"/>
  <c r="D42" i="21"/>
  <c r="C42" i="21"/>
  <c r="F41" i="21"/>
  <c r="E41" i="21"/>
  <c r="D41" i="21"/>
  <c r="C41" i="21"/>
  <c r="F40" i="21"/>
  <c r="E40" i="21"/>
  <c r="D40" i="21"/>
  <c r="C40" i="21"/>
  <c r="F36" i="21"/>
  <c r="E36" i="21"/>
  <c r="D36" i="21"/>
  <c r="C36" i="21"/>
  <c r="F34" i="21"/>
  <c r="E34" i="21"/>
  <c r="D34" i="21"/>
  <c r="C34" i="21"/>
  <c r="F33" i="21"/>
  <c r="E33" i="21"/>
  <c r="D33" i="21"/>
  <c r="C33" i="21"/>
  <c r="F32" i="21"/>
  <c r="E32" i="21"/>
  <c r="D32" i="21"/>
  <c r="C32" i="21"/>
  <c r="F31" i="21"/>
  <c r="E31" i="21"/>
  <c r="D31" i="21"/>
  <c r="C31" i="21"/>
  <c r="H157" i="20"/>
  <c r="G157" i="20"/>
  <c r="F157" i="20"/>
  <c r="E157" i="20"/>
  <c r="D157" i="20"/>
  <c r="H156" i="20"/>
  <c r="G156" i="20"/>
  <c r="F156" i="20"/>
  <c r="E156" i="20"/>
  <c r="D156" i="20"/>
  <c r="H155" i="20"/>
  <c r="G155" i="20"/>
  <c r="F155" i="20"/>
  <c r="E155" i="20"/>
  <c r="D155" i="20"/>
  <c r="H154" i="20"/>
  <c r="G154" i="20"/>
  <c r="F154" i="20"/>
  <c r="E154" i="20"/>
  <c r="D154" i="20"/>
  <c r="H153" i="20"/>
  <c r="G153" i="20"/>
  <c r="F153" i="20"/>
  <c r="E153" i="20"/>
  <c r="D153" i="20"/>
  <c r="H152" i="20"/>
  <c r="G152" i="20"/>
  <c r="F152" i="20"/>
  <c r="E152" i="20"/>
  <c r="D152" i="20"/>
  <c r="H151" i="20"/>
  <c r="G151" i="20"/>
  <c r="F151" i="20"/>
  <c r="E151" i="20"/>
  <c r="D151" i="20"/>
  <c r="H150" i="20"/>
  <c r="G150" i="20"/>
  <c r="F150" i="20"/>
  <c r="E150" i="20"/>
  <c r="D150" i="20"/>
  <c r="H149" i="20"/>
  <c r="G149" i="20"/>
  <c r="F149" i="20"/>
  <c r="E149" i="20"/>
  <c r="D149" i="20"/>
  <c r="H148" i="20"/>
  <c r="G148" i="20"/>
  <c r="F148" i="20"/>
  <c r="E148" i="20"/>
  <c r="D148" i="20"/>
  <c r="H147" i="20"/>
  <c r="G147" i="20"/>
  <c r="F147" i="20"/>
  <c r="E147" i="20"/>
  <c r="D147" i="20"/>
  <c r="H146" i="20"/>
  <c r="G146" i="20"/>
  <c r="F146" i="20"/>
  <c r="E146" i="20"/>
  <c r="D146" i="20"/>
  <c r="H145" i="20"/>
  <c r="G145" i="20"/>
  <c r="F145" i="20"/>
  <c r="E145" i="20"/>
  <c r="D145" i="20"/>
  <c r="H144" i="20"/>
  <c r="G144" i="20"/>
  <c r="F144" i="20"/>
  <c r="E144" i="20"/>
  <c r="D144" i="20"/>
  <c r="H143" i="20"/>
  <c r="G143" i="20"/>
  <c r="F143" i="20"/>
  <c r="E143" i="20"/>
  <c r="D143" i="20"/>
  <c r="H142" i="20"/>
  <c r="G142" i="20"/>
  <c r="F142" i="20"/>
  <c r="E142" i="20"/>
  <c r="D142" i="20"/>
  <c r="H140" i="20"/>
  <c r="G140" i="20"/>
  <c r="F140" i="20"/>
  <c r="E140" i="20"/>
  <c r="D140" i="20"/>
  <c r="H139" i="20"/>
  <c r="G139" i="20"/>
  <c r="F139" i="20"/>
  <c r="E139" i="20"/>
  <c r="D139" i="20"/>
  <c r="H138" i="20"/>
  <c r="G138" i="20"/>
  <c r="F138" i="20"/>
  <c r="E138" i="20"/>
  <c r="D138" i="20"/>
  <c r="H137" i="20"/>
  <c r="G137" i="20"/>
  <c r="F137" i="20"/>
  <c r="E137" i="20"/>
  <c r="D137" i="20"/>
  <c r="H136" i="20"/>
  <c r="G136" i="20"/>
  <c r="F136" i="20"/>
  <c r="E136" i="20"/>
  <c r="D136" i="20"/>
  <c r="H135" i="20"/>
  <c r="G135" i="20"/>
  <c r="F135" i="20"/>
  <c r="E135" i="20"/>
  <c r="D135" i="20"/>
  <c r="H134" i="20"/>
  <c r="G134" i="20"/>
  <c r="F134" i="20"/>
  <c r="E134" i="20"/>
  <c r="D134" i="20"/>
  <c r="H133" i="20"/>
  <c r="G133" i="20"/>
  <c r="F133" i="20"/>
  <c r="E133" i="20"/>
  <c r="D133" i="20"/>
  <c r="H132" i="20"/>
  <c r="G132" i="20"/>
  <c r="F132" i="20"/>
  <c r="E132" i="20"/>
  <c r="D132" i="20"/>
  <c r="H131" i="20"/>
  <c r="G131" i="20"/>
  <c r="F131" i="20"/>
  <c r="E131" i="20"/>
  <c r="D131" i="20"/>
  <c r="H130" i="20"/>
  <c r="G130" i="20"/>
  <c r="F130" i="20"/>
  <c r="E130" i="20"/>
  <c r="D130" i="20"/>
  <c r="H129" i="20"/>
  <c r="G129" i="20"/>
  <c r="F129" i="20"/>
  <c r="E129" i="20"/>
  <c r="D129" i="20"/>
  <c r="H128" i="20"/>
  <c r="G128" i="20"/>
  <c r="F128" i="20"/>
  <c r="E128" i="20"/>
  <c r="D128" i="20"/>
  <c r="H127" i="20"/>
  <c r="G127" i="20"/>
  <c r="F127" i="20"/>
  <c r="E127" i="20"/>
  <c r="D127" i="20"/>
  <c r="H126" i="20"/>
  <c r="G126" i="20"/>
  <c r="F126" i="20"/>
  <c r="E126" i="20"/>
  <c r="D126" i="20"/>
  <c r="H125" i="20"/>
  <c r="G125" i="20"/>
  <c r="F125" i="20"/>
  <c r="E125" i="20"/>
  <c r="D125" i="20"/>
  <c r="H123" i="20"/>
  <c r="G123" i="20"/>
  <c r="F123" i="20"/>
  <c r="E123" i="20"/>
  <c r="D123" i="20"/>
  <c r="H122" i="20"/>
  <c r="G122" i="20"/>
  <c r="F122" i="20"/>
  <c r="E122" i="20"/>
  <c r="D122" i="20"/>
  <c r="H121" i="20"/>
  <c r="G121" i="20"/>
  <c r="F121" i="20"/>
  <c r="E121" i="20"/>
  <c r="D121" i="20"/>
  <c r="H120" i="20"/>
  <c r="G120" i="20"/>
  <c r="F120" i="20"/>
  <c r="E120" i="20"/>
  <c r="D120" i="20"/>
  <c r="H119" i="20"/>
  <c r="G119" i="20"/>
  <c r="F119" i="20"/>
  <c r="E119" i="20"/>
  <c r="D119" i="20"/>
  <c r="H118" i="20"/>
  <c r="G118" i="20"/>
  <c r="F118" i="20"/>
  <c r="E118" i="20"/>
  <c r="D118" i="20"/>
  <c r="H117" i="20"/>
  <c r="G117" i="20"/>
  <c r="F117" i="20"/>
  <c r="E117" i="20"/>
  <c r="D117" i="20"/>
  <c r="H116" i="20"/>
  <c r="G116" i="20"/>
  <c r="F116" i="20"/>
  <c r="E116" i="20"/>
  <c r="D116" i="20"/>
  <c r="H115" i="20"/>
  <c r="G115" i="20"/>
  <c r="F115" i="20"/>
  <c r="E115" i="20"/>
  <c r="D115" i="20"/>
  <c r="H114" i="20"/>
  <c r="G114" i="20"/>
  <c r="F114" i="20"/>
  <c r="E114" i="20"/>
  <c r="D114" i="20"/>
  <c r="H113" i="20"/>
  <c r="G113" i="20"/>
  <c r="F113" i="20"/>
  <c r="E113" i="20"/>
  <c r="D113" i="20"/>
  <c r="H112" i="20"/>
  <c r="G112" i="20"/>
  <c r="F112" i="20"/>
  <c r="E112" i="20"/>
  <c r="D112" i="20"/>
  <c r="H111" i="20"/>
  <c r="G111" i="20"/>
  <c r="F111" i="20"/>
  <c r="E111" i="20"/>
  <c r="H110" i="20"/>
  <c r="G110" i="20"/>
  <c r="F110" i="20"/>
  <c r="E110" i="20"/>
  <c r="D110" i="20"/>
  <c r="H109" i="20"/>
  <c r="G109" i="20"/>
  <c r="F109" i="20"/>
  <c r="E109" i="20"/>
  <c r="D109" i="20"/>
  <c r="H108" i="20"/>
  <c r="G108" i="20"/>
  <c r="F108" i="20"/>
  <c r="E108" i="20"/>
  <c r="D108" i="20"/>
  <c r="H104" i="20"/>
  <c r="G104" i="20"/>
  <c r="F104" i="20"/>
  <c r="E104" i="20"/>
  <c r="D104" i="20"/>
  <c r="H103" i="20"/>
  <c r="G103" i="20"/>
  <c r="F103" i="20"/>
  <c r="E103" i="20"/>
  <c r="D103" i="20"/>
  <c r="H102" i="20"/>
  <c r="G102" i="20"/>
  <c r="F102" i="20"/>
  <c r="E102" i="20"/>
  <c r="D102" i="20"/>
  <c r="H101" i="20"/>
  <c r="G101" i="20"/>
  <c r="F101" i="20"/>
  <c r="E101" i="20"/>
  <c r="D101" i="20"/>
  <c r="H100" i="20"/>
  <c r="G100" i="20"/>
  <c r="F100" i="20"/>
  <c r="E100" i="20"/>
  <c r="D100" i="20"/>
  <c r="H99" i="20"/>
  <c r="G99" i="20"/>
  <c r="F99" i="20"/>
  <c r="E99" i="20"/>
  <c r="D99" i="20"/>
  <c r="H98" i="20"/>
  <c r="G98" i="20"/>
  <c r="F98" i="20"/>
  <c r="E98" i="20"/>
  <c r="D98" i="20"/>
  <c r="H97" i="20"/>
  <c r="G97" i="20"/>
  <c r="F97" i="20"/>
  <c r="E97" i="20"/>
  <c r="D97" i="20"/>
  <c r="H96" i="20"/>
  <c r="G96" i="20"/>
  <c r="F96" i="20"/>
  <c r="E96" i="20"/>
  <c r="D96" i="20"/>
  <c r="H95" i="20"/>
  <c r="G95" i="20"/>
  <c r="F95" i="20"/>
  <c r="E95" i="20"/>
  <c r="D95" i="20"/>
  <c r="H94" i="20"/>
  <c r="G94" i="20"/>
  <c r="F94" i="20"/>
  <c r="E94" i="20"/>
  <c r="D94" i="20"/>
  <c r="H93" i="20"/>
  <c r="G93" i="20"/>
  <c r="F93" i="20"/>
  <c r="E93" i="20"/>
  <c r="D93" i="20"/>
  <c r="H92" i="20"/>
  <c r="G92" i="20"/>
  <c r="F92" i="20"/>
  <c r="E92" i="20"/>
  <c r="D92" i="20"/>
  <c r="H91" i="20"/>
  <c r="G91" i="20"/>
  <c r="F91" i="20"/>
  <c r="E91" i="20"/>
  <c r="D91" i="20"/>
  <c r="H90" i="20"/>
  <c r="G90" i="20"/>
  <c r="F90" i="20"/>
  <c r="E90" i="20"/>
  <c r="D90" i="20"/>
  <c r="H89" i="20"/>
  <c r="G89" i="20"/>
  <c r="F89" i="20"/>
  <c r="E89" i="20"/>
  <c r="D89" i="20"/>
  <c r="H87" i="20"/>
  <c r="G87" i="20"/>
  <c r="F87" i="20"/>
  <c r="E87" i="20"/>
  <c r="D87" i="20"/>
  <c r="H86" i="20"/>
  <c r="G86" i="20"/>
  <c r="F86" i="20"/>
  <c r="E86" i="20"/>
  <c r="D86" i="20"/>
  <c r="H85" i="20"/>
  <c r="G85" i="20"/>
  <c r="F85" i="20"/>
  <c r="E85" i="20"/>
  <c r="D85" i="20"/>
  <c r="H84" i="20"/>
  <c r="G84" i="20"/>
  <c r="F84" i="20"/>
  <c r="E84" i="20"/>
  <c r="D84" i="20"/>
  <c r="H83" i="20"/>
  <c r="G83" i="20"/>
  <c r="F83" i="20"/>
  <c r="E83" i="20"/>
  <c r="D83" i="20"/>
  <c r="H82" i="20"/>
  <c r="G82" i="20"/>
  <c r="F82" i="20"/>
  <c r="E82" i="20"/>
  <c r="D82" i="20"/>
  <c r="H81" i="20"/>
  <c r="G81" i="20"/>
  <c r="F81" i="20"/>
  <c r="E81" i="20"/>
  <c r="D81" i="20"/>
  <c r="H80" i="20"/>
  <c r="G80" i="20"/>
  <c r="F80" i="20"/>
  <c r="E80" i="20"/>
  <c r="D80" i="20"/>
  <c r="H79" i="20"/>
  <c r="G79" i="20"/>
  <c r="F79" i="20"/>
  <c r="E79" i="20"/>
  <c r="D79" i="20"/>
  <c r="H78" i="20"/>
  <c r="G78" i="20"/>
  <c r="F78" i="20"/>
  <c r="E78" i="20"/>
  <c r="D78" i="20"/>
  <c r="H77" i="20"/>
  <c r="G77" i="20"/>
  <c r="F77" i="20"/>
  <c r="E77" i="20"/>
  <c r="D77" i="20"/>
  <c r="H76" i="20"/>
  <c r="G76" i="20"/>
  <c r="F76" i="20"/>
  <c r="E76" i="20"/>
  <c r="D76" i="20"/>
  <c r="H75" i="20"/>
  <c r="G75" i="20"/>
  <c r="F75" i="20"/>
  <c r="E75" i="20"/>
  <c r="D75" i="20"/>
  <c r="H74" i="20"/>
  <c r="G74" i="20"/>
  <c r="F74" i="20"/>
  <c r="E74" i="20"/>
  <c r="D74" i="20"/>
  <c r="H73" i="20"/>
  <c r="G73" i="20"/>
  <c r="F73" i="20"/>
  <c r="E73" i="20"/>
  <c r="D73" i="20"/>
  <c r="H72" i="20"/>
  <c r="G72" i="20"/>
  <c r="F72" i="20"/>
  <c r="E72" i="20"/>
  <c r="D72" i="20"/>
  <c r="H70" i="20"/>
  <c r="G70" i="20"/>
  <c r="F70" i="20"/>
  <c r="E70" i="20"/>
  <c r="D70" i="20"/>
  <c r="H69" i="20"/>
  <c r="G69" i="20"/>
  <c r="F69" i="20"/>
  <c r="E69" i="20"/>
  <c r="D69" i="20"/>
  <c r="H68" i="20"/>
  <c r="G68" i="20"/>
  <c r="F68" i="20"/>
  <c r="E68" i="20"/>
  <c r="D68" i="20"/>
  <c r="H67" i="20"/>
  <c r="G67" i="20"/>
  <c r="F67" i="20"/>
  <c r="E67" i="20"/>
  <c r="D67" i="20"/>
  <c r="H66" i="20"/>
  <c r="G66" i="20"/>
  <c r="F66" i="20"/>
  <c r="E66" i="20"/>
  <c r="D66" i="20"/>
  <c r="H65" i="20"/>
  <c r="G65" i="20"/>
  <c r="F65" i="20"/>
  <c r="E65" i="20"/>
  <c r="D65" i="20"/>
  <c r="H64" i="20"/>
  <c r="G64" i="20"/>
  <c r="F64" i="20"/>
  <c r="E64" i="20"/>
  <c r="D64" i="20"/>
  <c r="H63" i="20"/>
  <c r="G63" i="20"/>
  <c r="F63" i="20"/>
  <c r="E63" i="20"/>
  <c r="D63" i="20"/>
  <c r="H62" i="20"/>
  <c r="G62" i="20"/>
  <c r="F62" i="20"/>
  <c r="E62" i="20"/>
  <c r="D62" i="20"/>
  <c r="H61" i="20"/>
  <c r="G61" i="20"/>
  <c r="F61" i="20"/>
  <c r="E61" i="20"/>
  <c r="D61" i="20"/>
  <c r="H60" i="20"/>
  <c r="G60" i="20"/>
  <c r="F60" i="20"/>
  <c r="E60" i="20"/>
  <c r="D60" i="20"/>
  <c r="H59" i="20"/>
  <c r="G59" i="20"/>
  <c r="F59" i="20"/>
  <c r="E59" i="20"/>
  <c r="D59" i="20"/>
  <c r="H58" i="20"/>
  <c r="G58" i="20"/>
  <c r="F58" i="20"/>
  <c r="E58" i="20"/>
  <c r="H57" i="20"/>
  <c r="G57" i="20"/>
  <c r="F57" i="20"/>
  <c r="E57" i="20"/>
  <c r="D57" i="20"/>
  <c r="H56" i="20"/>
  <c r="G56" i="20"/>
  <c r="F56" i="20"/>
  <c r="E56" i="20"/>
  <c r="D56" i="20"/>
  <c r="H55" i="20"/>
  <c r="G55" i="20"/>
  <c r="F55" i="20"/>
  <c r="E55" i="20"/>
  <c r="D55" i="20"/>
  <c r="D5" i="20"/>
  <c r="D111" i="20" s="1"/>
  <c r="E10" i="16"/>
  <c r="E9" i="16"/>
  <c r="E8" i="16"/>
  <c r="E7" i="16"/>
  <c r="E6" i="16"/>
  <c r="E5" i="16"/>
  <c r="E4" i="16"/>
  <c r="E3" i="16"/>
  <c r="E2" i="16"/>
  <c r="O34" i="14"/>
  <c r="N34" i="14"/>
  <c r="M34" i="14"/>
  <c r="L34" i="14"/>
  <c r="K34" i="14"/>
  <c r="J34" i="14"/>
  <c r="I34" i="14"/>
  <c r="H34" i="14"/>
  <c r="G34" i="14"/>
  <c r="F34" i="14"/>
  <c r="E34" i="14"/>
  <c r="D34" i="14"/>
  <c r="C34" i="14"/>
  <c r="O32" i="14"/>
  <c r="N32" i="14"/>
  <c r="M32" i="14"/>
  <c r="L32" i="14"/>
  <c r="K32" i="14"/>
  <c r="J32" i="14"/>
  <c r="I32" i="14"/>
  <c r="H32" i="14"/>
  <c r="G32" i="14"/>
  <c r="F32" i="14"/>
  <c r="E32" i="14"/>
  <c r="O31" i="14"/>
  <c r="N31" i="14"/>
  <c r="M31" i="14"/>
  <c r="L31" i="14"/>
  <c r="K31" i="14"/>
  <c r="J31" i="14"/>
  <c r="I31" i="14"/>
  <c r="H31" i="14"/>
  <c r="G31" i="14"/>
  <c r="F31" i="14"/>
  <c r="E31" i="14"/>
  <c r="O30" i="14"/>
  <c r="N30" i="14"/>
  <c r="M30" i="14"/>
  <c r="L30" i="14"/>
  <c r="K30" i="14"/>
  <c r="J30" i="14"/>
  <c r="I30" i="14"/>
  <c r="H30" i="14"/>
  <c r="G30" i="14"/>
  <c r="F30" i="14"/>
  <c r="E30" i="14"/>
  <c r="L28" i="14"/>
  <c r="O27" i="14"/>
  <c r="N27" i="14"/>
  <c r="M27" i="14"/>
  <c r="L27" i="14"/>
  <c r="O26" i="14"/>
  <c r="N26" i="14"/>
  <c r="M26" i="14"/>
  <c r="L26" i="14"/>
  <c r="O25" i="14"/>
  <c r="N25" i="14"/>
  <c r="M25" i="14"/>
  <c r="L25" i="14"/>
  <c r="O24" i="14"/>
  <c r="N24" i="14"/>
  <c r="M24" i="14"/>
  <c r="L24" i="14"/>
  <c r="K22" i="14"/>
  <c r="J22" i="14"/>
  <c r="I22" i="14"/>
  <c r="H22" i="14"/>
  <c r="K19" i="14"/>
  <c r="J19" i="14"/>
  <c r="I19" i="14"/>
  <c r="H19" i="14"/>
  <c r="K18" i="14"/>
  <c r="J18" i="14"/>
  <c r="I18" i="14"/>
  <c r="H18" i="14"/>
  <c r="K17" i="14"/>
  <c r="J17" i="14"/>
  <c r="I17" i="14"/>
  <c r="H17" i="14"/>
  <c r="K15" i="14"/>
  <c r="J15" i="14"/>
  <c r="I15" i="14"/>
  <c r="H15" i="14"/>
  <c r="G12" i="14"/>
  <c r="F12" i="14"/>
  <c r="E12" i="14"/>
  <c r="D12" i="14"/>
  <c r="C12" i="14"/>
  <c r="G10" i="14"/>
  <c r="F10" i="14"/>
  <c r="E10" i="14"/>
  <c r="D10" i="14"/>
  <c r="F9" i="14"/>
  <c r="E9" i="14"/>
  <c r="F8" i="14"/>
  <c r="E8" i="14"/>
  <c r="G7" i="14"/>
  <c r="F7" i="14"/>
  <c r="E7" i="14"/>
  <c r="D7" i="14"/>
  <c r="C7" i="14"/>
  <c r="G6" i="14"/>
  <c r="F6" i="14"/>
  <c r="E6" i="14"/>
  <c r="F5" i="14"/>
  <c r="E5" i="14"/>
  <c r="G2" i="14"/>
  <c r="F2" i="14"/>
  <c r="E2" i="14"/>
  <c r="D2" i="14"/>
  <c r="F4" i="13"/>
  <c r="E4" i="13"/>
  <c r="D4" i="13"/>
  <c r="C4" i="13"/>
  <c r="B4" i="13"/>
  <c r="F3" i="13"/>
  <c r="E3" i="13"/>
  <c r="D3" i="13"/>
  <c r="C3" i="13"/>
  <c r="B3" i="13"/>
  <c r="F2" i="13"/>
  <c r="E2" i="13"/>
  <c r="D2" i="13"/>
  <c r="C2" i="13"/>
  <c r="B2" i="13"/>
  <c r="E20" i="8"/>
  <c r="E19" i="8"/>
  <c r="E18" i="8"/>
  <c r="E17" i="8"/>
  <c r="E16" i="8"/>
  <c r="E13" i="8"/>
  <c r="E12" i="8"/>
  <c r="E11" i="8"/>
  <c r="E10" i="8"/>
  <c r="E9" i="8"/>
  <c r="E6" i="8"/>
  <c r="E5" i="8"/>
  <c r="E4" i="8"/>
  <c r="E3" i="8"/>
  <c r="E2" i="8"/>
  <c r="O15" i="4"/>
  <c r="N15" i="4"/>
  <c r="M15" i="4"/>
  <c r="L15" i="4"/>
  <c r="K15" i="4"/>
  <c r="J15" i="4"/>
  <c r="I15" i="4"/>
  <c r="H15" i="4"/>
  <c r="G15" i="4"/>
  <c r="F15" i="4"/>
  <c r="E15" i="4"/>
  <c r="D15" i="4"/>
  <c r="C15" i="4"/>
  <c r="C35" i="3"/>
  <c r="F23" i="3"/>
  <c r="E23" i="3"/>
  <c r="D23" i="3"/>
  <c r="C23" i="3"/>
  <c r="C11" i="3"/>
  <c r="H40" i="2"/>
  <c r="G40" i="2"/>
  <c r="I40" i="2" s="1"/>
  <c r="H39" i="2"/>
  <c r="I39" i="2" s="1"/>
  <c r="G39" i="2"/>
  <c r="H38" i="2"/>
  <c r="I38" i="2" s="1"/>
  <c r="G38" i="2"/>
  <c r="A25" i="2"/>
  <c r="A16" i="2"/>
  <c r="H11" i="2"/>
  <c r="G11" i="2"/>
  <c r="I11" i="2" s="1"/>
  <c r="H10" i="2"/>
  <c r="G10" i="2"/>
  <c r="I10" i="2" s="1"/>
  <c r="H9" i="2"/>
  <c r="G9" i="2"/>
  <c r="H8" i="2"/>
  <c r="G8" i="2"/>
  <c r="I8" i="2" s="1"/>
  <c r="H7" i="2"/>
  <c r="G7" i="2"/>
  <c r="H6" i="2"/>
  <c r="G6" i="2"/>
  <c r="I6" i="2" s="1"/>
  <c r="H5" i="2"/>
  <c r="G5" i="2"/>
  <c r="H4" i="2"/>
  <c r="G4" i="2"/>
  <c r="I4" i="2" s="1"/>
  <c r="H3" i="2"/>
  <c r="G3" i="2"/>
  <c r="I3" i="2" s="1"/>
  <c r="H2" i="2"/>
  <c r="G2" i="2"/>
  <c r="I2" i="2" s="1"/>
  <c r="A2" i="2"/>
  <c r="A31" i="2" s="1"/>
  <c r="C33" i="1"/>
  <c r="C20" i="1"/>
  <c r="A32" i="2" l="1"/>
  <c r="A3" i="2"/>
  <c r="A33" i="2"/>
  <c r="I7" i="2"/>
  <c r="A17" i="2"/>
  <c r="I5" i="2"/>
  <c r="I9" i="2"/>
  <c r="A24" i="2"/>
  <c r="A18" i="2"/>
  <c r="A26" i="2"/>
  <c r="A34" i="2"/>
  <c r="A39" i="2"/>
  <c r="A19" i="2"/>
  <c r="A27" i="2"/>
  <c r="A35" i="2"/>
  <c r="A4" i="2"/>
  <c r="A5" i="2" s="1"/>
  <c r="A6" i="2" s="1"/>
  <c r="A7" i="2" s="1"/>
  <c r="A8" i="2" s="1"/>
  <c r="A9" i="2" s="1"/>
  <c r="A10" i="2" s="1"/>
  <c r="A11" i="2" s="1"/>
  <c r="A12" i="2"/>
  <c r="A20" i="2"/>
  <c r="A28" i="2"/>
  <c r="A36" i="2"/>
  <c r="A21" i="2"/>
  <c r="A38" i="2"/>
  <c r="D58" i="20"/>
  <c r="A13" i="2"/>
  <c r="A29" i="2"/>
  <c r="A37" i="2"/>
  <c r="A14" i="2"/>
  <c r="A22" i="2"/>
  <c r="A30" i="2"/>
  <c r="A40" i="2"/>
  <c r="A15" i="2"/>
  <c r="A23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1" authorId="0" shapeId="0" xr:uid="{00000000-0006-0000-0900-000001000000}">
      <text>
        <r>
          <rPr>
            <sz val="10"/>
            <color rgb="FF000000"/>
            <rFont val="Arial"/>
          </rPr>
          <t>Nick Scott:
Cost per person per year, or per pregnancy</t>
        </r>
      </text>
    </comment>
    <comment ref="D28" authorId="0" shapeId="0" xr:uid="{00000000-0006-0000-0900-000002000000}">
      <text>
        <r>
          <rPr>
            <sz val="10"/>
            <color rgb="FF000000"/>
            <rFont val="Arial"/>
          </rPr>
          <t>Nick Scott:
Cost per treatment</t>
        </r>
      </text>
    </comment>
    <comment ref="D31" authorId="0" shapeId="0" xr:uid="{00000000-0006-0000-0900-000003000000}">
      <text>
        <r>
          <rPr>
            <sz val="10"/>
            <color rgb="FF000000"/>
            <rFont val="Arial"/>
          </rPr>
          <t>Nick Scott:
Cost per treatment</t>
        </r>
      </text>
    </comment>
    <comment ref="D38" authorId="0" shapeId="0" xr:uid="{00000000-0006-0000-0900-000004000000}">
      <text>
        <r>
          <rPr>
            <sz val="10"/>
            <color rgb="FF000000"/>
            <rFont val="Arial"/>
          </rPr>
          <t>Nick Scott:
Cost per treatment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A00-000001000000}">
      <text>
        <r>
          <rPr>
            <sz val="10"/>
            <color rgb="FF000000"/>
            <rFont val="Arial"/>
          </rPr>
          <t>Sam:
When one intervention cannot exceed 1-coverage of another</t>
        </r>
      </text>
    </comment>
    <comment ref="C1" authorId="0" shapeId="0" xr:uid="{00000000-0006-0000-0A00-000002000000}">
      <text>
        <r>
          <rPr>
            <sz val="10"/>
            <color rgb="FF000000"/>
            <rFont val="Arial"/>
          </rPr>
          <t>Sam: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0F00-000001000000}">
      <text>
        <r>
          <rPr>
            <sz val="10"/>
            <color rgb="FF000000"/>
            <rFont val="Arial"/>
          </rPr>
          <t>Sam:
Don't really want this here, but the proportional cost is linked -- can think of better place?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300-000001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89" authorId="0" shapeId="0" xr:uid="{00000000-0006-0000-1300-000002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  <comment ref="A142" authorId="0" shapeId="0" xr:uid="{00000000-0006-0000-1300-000003000000}">
      <text>
        <r>
          <rPr>
            <sz val="10"/>
            <color rgb="FF000000"/>
            <rFont val="Arial"/>
          </rPr>
          <t>Nick Scott:
These are not used in the current model version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600-000001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7" authorId="0" shapeId="0" xr:uid="{00000000-0006-0000-1600-000002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29" authorId="0" shapeId="0" xr:uid="{00000000-0006-0000-1600-000003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30" authorId="0" shapeId="0" xr:uid="{00000000-0006-0000-1600-000004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  <comment ref="B52" authorId="0" shapeId="0" xr:uid="{00000000-0006-0000-1600-000005000000}">
      <text>
        <r>
          <rPr>
            <sz val="10"/>
            <color rgb="FF000000"/>
            <rFont val="Arial"/>
          </rPr>
          <t>Nick Scott:
This assumes PPCF is delivered with education to the fraction below the poverty line</t>
        </r>
      </text>
    </comment>
    <comment ref="B53" authorId="0" shapeId="0" xr:uid="{00000000-0006-0000-1600-000006000000}">
      <text>
        <r>
          <rPr>
            <sz val="10"/>
            <color rgb="FF000000"/>
            <rFont val="Arial"/>
          </rPr>
          <t>Nick Scott:
Nick Scott:
This assumes PPCF is delivered with education to the fraction below the poverty line</t>
        </r>
      </text>
    </comment>
  </commentList>
</comments>
</file>

<file path=xl/sharedStrings.xml><?xml version="1.0" encoding="utf-8"?>
<sst xmlns="http://schemas.openxmlformats.org/spreadsheetml/2006/main" count="2092" uniqueCount="337">
  <si>
    <t>Field</t>
  </si>
  <si>
    <t>Causes</t>
  </si>
  <si>
    <t>Sepsis</t>
  </si>
  <si>
    <t>Population</t>
  </si>
  <si>
    <t>Type</t>
  </si>
  <si>
    <t>x</t>
  </si>
  <si>
    <t>Extension</t>
  </si>
  <si>
    <t>Condition</t>
  </si>
  <si>
    <t>Distribution</t>
  </si>
  <si>
    <t>Implant</t>
  </si>
  <si>
    <t>Normal</t>
  </si>
  <si>
    <t>N/A</t>
  </si>
  <si>
    <t>Outcome</t>
  </si>
  <si>
    <t>Données de l'année de référence</t>
  </si>
  <si>
    <t>Années de projection</t>
  </si>
  <si>
    <t>Année de référence (première année de la projection)</t>
  </si>
  <si>
    <t>Année finale</t>
  </si>
  <si>
    <t>Données démographiques</t>
  </si>
  <si>
    <t>Population des enfants de moins de 5 ans</t>
  </si>
  <si>
    <t>Pourcentage de la population en situation d'insécurité alimentaire (pauvre par défaut)</t>
  </si>
  <si>
    <t>Pourcentage de la population exposé au risque de paludisme</t>
  </si>
  <si>
    <t>Fréquentation scolaire (pourcentage des femmes de 15 à 19 ans)</t>
  </si>
  <si>
    <t>Pourcentage des femmes enceintes fréquentant un établissement de santé</t>
  </si>
  <si>
    <t>Pourcentage des enfants fréquentant un établissement de santé</t>
  </si>
  <si>
    <t>Besoin non satisfait pour la planification familiale</t>
  </si>
  <si>
    <t>Alimentation</t>
  </si>
  <si>
    <t>Fraction de l'agriculture de subsistance</t>
  </si>
  <si>
    <t>Fraction qui mange du riz comme denrée de base principale</t>
  </si>
  <si>
    <t>Fraction qui mange du blé comme denrée de base principale</t>
  </si>
  <si>
    <t>Fraction qui mange du maïs comme denrée de base principale</t>
  </si>
  <si>
    <t>Fraction qui consomme d'autres denrées de base comme denrée de base principale</t>
  </si>
  <si>
    <t>Répartition par âge des femmes enceintes</t>
  </si>
  <si>
    <t>Pourcentage des femmes enceintes âgées de 15 à 19 ans</t>
  </si>
  <si>
    <t>Pourcentage des femmes enceintes âgées de 20 à 29 ans</t>
  </si>
  <si>
    <t>Pourcentage des femmes enceintes âgées de 30 à 39 ans</t>
  </si>
  <si>
    <t>Pourcentage des femmes enceintes âgées de 40 à 49 ans</t>
  </si>
  <si>
    <t>Espacement des naissances</t>
  </si>
  <si>
    <t>Première naissance</t>
  </si>
  <si>
    <t>moins de 18 mois</t>
  </si>
  <si>
    <t>18 à 23 mois</t>
  </si>
  <si>
    <t>24 mois ou plus</t>
  </si>
  <si>
    <t>Total (doit être 100%)</t>
  </si>
  <si>
    <t>Mortalité et facteurs de risque de l'année de référence</t>
  </si>
  <si>
    <t>Mortalité</t>
  </si>
  <si>
    <t>Mortalité néonatale (pour 1 000 naissances vivantes)</t>
  </si>
  <si>
    <t>Mortalité infantile (pour 1 000 naissances vivantes)</t>
  </si>
  <si>
    <t>Mortalité des moins de 5 ans (pour 1 000 naissances vivantes)</t>
  </si>
  <si>
    <t>Mortalité maternelle (pour 1 000 naissances vivantes)</t>
  </si>
  <si>
    <t>Fraction des grossesses se terminant par un avortement spontané</t>
  </si>
  <si>
    <t>Mortinatalité (pour 1 000 naissances totales)</t>
  </si>
  <si>
    <t>Distribution des résultats des naissances</t>
  </si>
  <si>
    <t>SGA prématuré</t>
  </si>
  <si>
    <t>AGA prématuré</t>
  </si>
  <si>
    <t>SGA à terme</t>
  </si>
  <si>
    <t>AGA à terme</t>
  </si>
  <si>
    <t>Incidence de la diarrhée</t>
  </si>
  <si>
    <t>Nombre moyen d'épisodes par an: &lt;1 mois</t>
  </si>
  <si>
    <t>Nombre moyen d'épisodes par an: 1-5 mois</t>
  </si>
  <si>
    <t>Nombre moyen d'épisodes par an: 6-11 mois</t>
  </si>
  <si>
    <t>Nombre moyen d'épisodes par an: 12-23 mois</t>
  </si>
  <si>
    <t>Nombre moyen d'épisodes par an: 24-59 mois</t>
  </si>
  <si>
    <t>Autres risques</t>
  </si>
  <si>
    <t>Pourcentage de la diarrhée qui est aiguë</t>
  </si>
  <si>
    <t>Pourcentage de l'anémie qui est ferriprive</t>
  </si>
  <si>
    <t>Prévalence de la pré-éclampsie</t>
  </si>
  <si>
    <t>Prévalence de l'éclampsie</t>
  </si>
  <si>
    <t>Données</t>
  </si>
  <si>
    <t>Insuffisance pondérale à la naissance</t>
  </si>
  <si>
    <t>Nombre de naissances</t>
  </si>
  <si>
    <t>FAP: 15-19 ans</t>
  </si>
  <si>
    <t>FAP: 20-29 ans</t>
  </si>
  <si>
    <t>FAP: 30-39 ans</t>
  </si>
  <si>
    <t>FAP: 40-49 ans</t>
  </si>
  <si>
    <t>Total FAP</t>
  </si>
  <si>
    <t>Estimation des femmes enceintes</t>
  </si>
  <si>
    <t>FAP non enceintes</t>
  </si>
  <si>
    <t>année</t>
  </si>
  <si>
    <t>Néonatal</t>
  </si>
  <si>
    <t>Diarrhée néonatale</t>
  </si>
  <si>
    <t>Sepsis néonatal</t>
  </si>
  <si>
    <t>Pneumonie néonatale</t>
  </si>
  <si>
    <t>Asphyxie néonatale</t>
  </si>
  <si>
    <t>Prématurité néonatale</t>
  </si>
  <si>
    <t>Tétanos néonatal</t>
  </si>
  <si>
    <t>Anomalies congénitales néonatales</t>
  </si>
  <si>
    <t>Autres pathologies néonatales</t>
  </si>
  <si>
    <t>Enfants</t>
  </si>
  <si>
    <t>Diarrhée</t>
  </si>
  <si>
    <t>Pneumonie</t>
  </si>
  <si>
    <t>Méningite</t>
  </si>
  <si>
    <t>Rougeole</t>
  </si>
  <si>
    <t>Paludisme</t>
  </si>
  <si>
    <t>Coqueluche</t>
  </si>
  <si>
    <t>SIDA</t>
  </si>
  <si>
    <t>Blessure</t>
  </si>
  <si>
    <t>Autre</t>
  </si>
  <si>
    <t>1-5 mois</t>
  </si>
  <si>
    <t>6-11 mois</t>
  </si>
  <si>
    <t>12-23 mois</t>
  </si>
  <si>
    <t>24-59 mois</t>
  </si>
  <si>
    <t>Femmes enceintes</t>
  </si>
  <si>
    <t>Hémorragie antepartum</t>
  </si>
  <si>
    <t>Hémorragie intra-partum</t>
  </si>
  <si>
    <t>Hémorragie du post-partum</t>
  </si>
  <si>
    <t>Troubles hypertensifs</t>
  </si>
  <si>
    <t>Avortement</t>
  </si>
  <si>
    <t>Embolie</t>
  </si>
  <si>
    <t>Autres causes directes</t>
  </si>
  <si>
    <t>Causes indirectes</t>
  </si>
  <si>
    <t>&lt;1 mois</t>
  </si>
  <si>
    <t>État</t>
  </si>
  <si>
    <t>Retard de croissance (taille-pour-âge)</t>
  </si>
  <si>
    <t>Normal (score HAZ &gt; -1)</t>
  </si>
  <si>
    <t>Léger (score HAZ entre -2 et -1)</t>
  </si>
  <si>
    <t>Modéré (score HAZ entre -3 et -2)</t>
  </si>
  <si>
    <t>Élevé (score HAZ &lt; -3)</t>
  </si>
  <si>
    <t>Émaciation (poids-pour-taille)</t>
  </si>
  <si>
    <t>Normal (score WHZ &gt; -1)</t>
  </si>
  <si>
    <t>Léger (score WHZ entre -2 et -1)</t>
  </si>
  <si>
    <t>MM (score WHZ entre -3 et -2)</t>
  </si>
  <si>
    <t>MAS (score WHZ &lt; -3)</t>
  </si>
  <si>
    <t>Anémie</t>
  </si>
  <si>
    <t>FE: 15-19 ans</t>
  </si>
  <si>
    <t>FE: 20-29 ans</t>
  </si>
  <si>
    <t>FE: 30-39 ans</t>
  </si>
  <si>
    <t>FE: 40-49 ans</t>
  </si>
  <si>
    <t>Prévalence de l'anémie</t>
  </si>
  <si>
    <t>Prévalence de l'anémie ferriprive</t>
  </si>
  <si>
    <t>Allaitement maternel</t>
  </si>
  <si>
    <t>Exclusif</t>
  </si>
  <si>
    <t>Prédominant</t>
  </si>
  <si>
    <t>Partiel</t>
  </si>
  <si>
    <t>Aucun</t>
  </si>
  <si>
    <t>Risque</t>
  </si>
  <si>
    <t>Prévalence du retard de croissance (%)</t>
  </si>
  <si>
    <t>Prévalence de l'émaciation (%)</t>
  </si>
  <si>
    <t>Prévalence de l'anémie (%)</t>
  </si>
  <si>
    <t>Femmes en âge de procréer</t>
  </si>
  <si>
    <t>Prévalence de l'allaitement maternel adapté à l'âge des enfants</t>
  </si>
  <si>
    <t>Enfants âgés de 0 à 5 mois</t>
  </si>
  <si>
    <t>Enfants âgés de 6 à 23 mois</t>
  </si>
  <si>
    <t>Moins de cinq ans (décès pour 1 000 naissances)</t>
  </si>
  <si>
    <t>Maternelle (décès pour 1 000 naissances)</t>
  </si>
  <si>
    <t>Enfants âgés de 0 à 59 mois</t>
  </si>
  <si>
    <t>Coût</t>
  </si>
  <si>
    <t>Épisode d'émaciation d'un enfant</t>
  </si>
  <si>
    <t>Décès d'enfant</t>
  </si>
  <si>
    <t>Décès maternel</t>
  </si>
  <si>
    <t>Enfant anémique (par an)</t>
  </si>
  <si>
    <t>Femme enceinte anémique (par grossesse)</t>
  </si>
  <si>
    <t>Enfant souffrant d'un retard de croissance qui aura 5 ans (au cours de sa vie)</t>
  </si>
  <si>
    <t>Paquet ANJE</t>
  </si>
  <si>
    <t>Population cible</t>
  </si>
  <si>
    <t>Établissement de santé</t>
  </si>
  <si>
    <t>Communautaire</t>
  </si>
  <si>
    <t>Médias de masse</t>
  </si>
  <si>
    <t>Tous</t>
  </si>
  <si>
    <t>ANJE 1</t>
  </si>
  <si>
    <t>ANJE 2</t>
  </si>
  <si>
    <t>ANJE 3</t>
  </si>
  <si>
    <t>Programme</t>
  </si>
  <si>
    <t>Traitement de la MAS</t>
  </si>
  <si>
    <t>Défaut</t>
  </si>
  <si>
    <t>Ajouter une extension</t>
  </si>
  <si>
    <t>Mode de livraison</t>
  </si>
  <si>
    <t>Gestion de la MM</t>
  </si>
  <si>
    <t>Couverture à saturation de la population cible</t>
  </si>
  <si>
    <t>Relation coût-couverture</t>
  </si>
  <si>
    <t>Supplémentation équilibrée en énergie et en protéines</t>
  </si>
  <si>
    <t>Supplémentation en calcium</t>
  </si>
  <si>
    <t>Transferts monétaires</t>
  </si>
  <si>
    <t>Clampage tardif du cordon</t>
  </si>
  <si>
    <t>Planification familiale</t>
  </si>
  <si>
    <t>Enrichissement du maïs en FAF</t>
  </si>
  <si>
    <t>Enrichissement du riz en FAF</t>
  </si>
  <si>
    <t>Enrichissement en FAF de la farine de blé</t>
  </si>
  <si>
    <t>SFAF (communautaire)</t>
  </si>
  <si>
    <t>SFAF (établissement de santé)</t>
  </si>
  <si>
    <t>SFAF (détaillant)</t>
  </si>
  <si>
    <t>SFAF (école)</t>
  </si>
  <si>
    <t>SFAF pour les femmes enceintes (communautaire)</t>
  </si>
  <si>
    <t>SFAF pour les femmes enceintes (établissement de santé)</t>
  </si>
  <si>
    <t>TPIg</t>
  </si>
  <si>
    <t>Enrichissement du sel en fer et en iode</t>
  </si>
  <si>
    <t>Soins maternals kangourou</t>
  </si>
  <si>
    <t>Supplémentation en nutriments à base de lipides</t>
  </si>
  <si>
    <t>Moustiquaires imprégnées d'insecticide de longue durée</t>
  </si>
  <si>
    <t>Mg pour l'éclampsie</t>
  </si>
  <si>
    <t>Mg pour la pré-éclampsie</t>
  </si>
  <si>
    <t>Poudres de micronutriments</t>
  </si>
  <si>
    <t>Supplémentation en micronutriments multiples</t>
  </si>
  <si>
    <t>Sels de réhydratation orale</t>
  </si>
  <si>
    <t>Fourniture publique d'aliments complémentaires</t>
  </si>
  <si>
    <t>Supplémentation en vitamine A</t>
  </si>
  <si>
    <t>WASH: lavage des mains</t>
  </si>
  <si>
    <t>WASH: Élimination hygiénique</t>
  </si>
  <si>
    <t>WASH: Amélioration de l'assainissement</t>
  </si>
  <si>
    <t>WASH: Source d'eau améliorée</t>
  </si>
  <si>
    <t>WASH: Eau courante</t>
  </si>
  <si>
    <t>SRO+Zn pour le traitement de la diarrhée</t>
  </si>
  <si>
    <t>Supplémentation en zinc</t>
  </si>
  <si>
    <t>Linéaire (coût marginal constant) [par défaut].</t>
  </si>
  <si>
    <t>Coût à l'unité (US$)</t>
  </si>
  <si>
    <t>Augmentation maximale par an</t>
  </si>
  <si>
    <t>Réduction maximale par an</t>
  </si>
  <si>
    <t>Petite quantité de supplémentation en nutriments à base de lipides</t>
  </si>
  <si>
    <t>Dépendance incompatible</t>
  </si>
  <si>
    <t>Dépendance de seuil</t>
  </si>
  <si>
    <t>MAS</t>
  </si>
  <si>
    <t>MM</t>
  </si>
  <si>
    <t>Population générale</t>
  </si>
  <si>
    <t>Groupe général de la population</t>
  </si>
  <si>
    <t>Courbe avec coût marginal croissant</t>
  </si>
  <si>
    <t>Courbe avec coût marginal décroissant</t>
  </si>
  <si>
    <t>En forme de S (coût marginal décroissant puis croissant)</t>
  </si>
  <si>
    <t>Efficacité</t>
  </si>
  <si>
    <t>Méthode</t>
  </si>
  <si>
    <t>Préservatif</t>
  </si>
  <si>
    <t>Stérilisation masculine</t>
  </si>
  <si>
    <t>Stérilisation féminine</t>
  </si>
  <si>
    <t>Injection Depo Provera</t>
  </si>
  <si>
    <t>Pilule</t>
  </si>
  <si>
    <t>Retrait</t>
  </si>
  <si>
    <t>Sensibilisation à la fertilité</t>
  </si>
  <si>
    <t>DIU</t>
  </si>
  <si>
    <t>Coût proportionnel</t>
  </si>
  <si>
    <t>Retard de croissance</t>
  </si>
  <si>
    <t>Prévention de l'émaciation</t>
  </si>
  <si>
    <t>Traitement de l'émaciation</t>
  </si>
  <si>
    <t>Résultats des naissances</t>
  </si>
  <si>
    <t>Tranche d'âge</t>
  </si>
  <si>
    <t>Comportement</t>
  </si>
  <si>
    <t>Rapport des cotes pour l'allaitement maternelle correct</t>
  </si>
  <si>
    <t>Rapport des cotes pour le retard de croissance</t>
  </si>
  <si>
    <t>Rapport des cotes pour l'alimentation complémentaire</t>
  </si>
  <si>
    <t>Bornes inférieures</t>
  </si>
  <si>
    <t>Rapport des cotes pour l'allaitement maternelle correct - inférieur</t>
  </si>
  <si>
    <t>Rapport des cotes pour le retard de croissance - inférieur</t>
  </si>
  <si>
    <t>Rapport des cotes pour l'alimentation complémentaire correct - inférieur</t>
  </si>
  <si>
    <t>Bornes supérieures</t>
  </si>
  <si>
    <t>Rapport des cotes pour l'allaitement maternelle correct - supérieur</t>
  </si>
  <si>
    <t>Rapport des cotes pour le retard de croissance - supérieur</t>
  </si>
  <si>
    <t>Rapport des cotes pour l'alimentation complémentaire correct - supérieur</t>
  </si>
  <si>
    <t>Facteurs de risque maternels contribuant aux résultats des naissances</t>
  </si>
  <si>
    <t>Risque relatif par espacement des naissances</t>
  </si>
  <si>
    <t>Risques pour les enfants touchés par chaque résultat des naissances</t>
  </si>
  <si>
    <t>Rapport des cotes pour des conditions</t>
  </si>
  <si>
    <t>Émaciation (score-HAZ &lt; -2)</t>
  </si>
  <si>
    <t>Risques relatifs des causes du décès néonatales</t>
  </si>
  <si>
    <t>Rapport des cotes pour les femmes avec l'anémie maternelle</t>
  </si>
  <si>
    <t>Risque relatif par espacement des naissances - inférieur</t>
  </si>
  <si>
    <t>Rapport des cotes pour des conditions - inférieur</t>
  </si>
  <si>
    <t>Risques relatifs des causes du décès néonatales - inférieur</t>
  </si>
  <si>
    <t>Risque relatif par espacement des naissances - supérieur</t>
  </si>
  <si>
    <t>Rapport des cotes pour des conditions - supérieur</t>
  </si>
  <si>
    <t>Risques relatifs des causes du décès néonatales - supérieur</t>
  </si>
  <si>
    <t>Retard de croissance (HAZ-score &lt; -2)-i</t>
  </si>
  <si>
    <t>MM (score WHZ entre -3 et -2)-i</t>
  </si>
  <si>
    <t>MAS (score WHZ &lt; -3)-i</t>
  </si>
  <si>
    <t>Retard de croissance (HAZ-score &lt; -2)-s</t>
  </si>
  <si>
    <t>MM (score WHZ entre -3 et -2)-s</t>
  </si>
  <si>
    <t>MAS (score WHZ &lt; -3)-s</t>
  </si>
  <si>
    <t>Rapports des cotes pour les femmes avec l'anémie maternelle - inférieur</t>
  </si>
  <si>
    <t>Rapports des cotes pour les femmes avec l'anémie maternelle - supérieur</t>
  </si>
  <si>
    <t>Risque relatif des causes du décès par la distribution de la taille-pour-âge (retard de croissance)</t>
  </si>
  <si>
    <t>Cause du décès</t>
  </si>
  <si>
    <t>Niveau HAZ</t>
  </si>
  <si>
    <t>Léger</t>
  </si>
  <si>
    <t>Modéré</t>
  </si>
  <si>
    <t>Élevé</t>
  </si>
  <si>
    <t>Niveau WHZ</t>
  </si>
  <si>
    <t>Risque relatif des causes du décès par condition anémique</t>
  </si>
  <si>
    <t>Condition anémique</t>
  </si>
  <si>
    <t>Pas anémique</t>
  </si>
  <si>
    <t>Anémique</t>
  </si>
  <si>
    <t>Risque relatif des causes du décès par mode d'allaitement maternel</t>
  </si>
  <si>
    <t>Mode d'allaitement maternel</t>
  </si>
  <si>
    <t>Risques relatifs de la diarrhée par mode d'allaitement maternel</t>
  </si>
  <si>
    <t>Risque relatif des causes du décès par la distribution du poids-pour-taille (émaciation)</t>
  </si>
  <si>
    <t>Émaciation</t>
  </si>
  <si>
    <t>Compte tenu du retard de croissance antérieur (HAZ &lt; -2 dans la tranche d’âge précédente)</t>
  </si>
  <si>
    <t>Diarrhée (par épisode supplémentaire)</t>
  </si>
  <si>
    <t>Par programme</t>
  </si>
  <si>
    <t>Rapports des cotes supplémentaires</t>
  </si>
  <si>
    <t>Pour MAS par épisode supplémentaire de la diarrhée</t>
  </si>
  <si>
    <t>Pour l'anémie par épisode supplémentaire de la diarrhée aiguë</t>
  </si>
  <si>
    <t>Rapport des cotes pour l'allaitement maternel correct par programme</t>
  </si>
  <si>
    <t>Pour MM par épisode supplémentaire de la diarrhée</t>
  </si>
  <si>
    <t>Rapports des cotes pour l'espacement des naissances optimal par programme</t>
  </si>
  <si>
    <t>Compte tenu du retard de croissance antérieur (HAZ &lt; -2 dans la tranche d’âge précédente) - inférieur</t>
  </si>
  <si>
    <t>Diarrhée (par épisode supplémentaire) - inférieur</t>
  </si>
  <si>
    <t>Par programme - inférieur</t>
  </si>
  <si>
    <t>Fourniture publique d'aliments complémentaires - inférieur</t>
  </si>
  <si>
    <t>Supplémentation en nutriments à base de lipids - inférieur</t>
  </si>
  <si>
    <t>Supplémentation en zinc - inférieur</t>
  </si>
  <si>
    <t>Rapport des cotes pour l'allaitement correct par programme - inférieur</t>
  </si>
  <si>
    <t>Soins maternals kangourou - inférieur</t>
  </si>
  <si>
    <t>Pour MAS par épisode supplémentaire de la diarrhée - inférieur</t>
  </si>
  <si>
    <t>Pour MM par épisode supplémentaire de la diarrhée - inférieur</t>
  </si>
  <si>
    <t>Pour l'anémie par épisode supplémentaire de la diarrhée aiguë - inférieur</t>
  </si>
  <si>
    <t>Rapports des cotes pour l'espacement des naissances optimal par programme - inférieur</t>
  </si>
  <si>
    <t>Planification familiale - inférieur</t>
  </si>
  <si>
    <t>Compte tenu du retard de croissance antérieur (HAZ &lt; -2 dans la tranche d’âge précédente) - supérieur</t>
  </si>
  <si>
    <t>Diarrhée (par épisode supplémentaire) - supérieur</t>
  </si>
  <si>
    <t>Par programme - supérieur</t>
  </si>
  <si>
    <t>Fourniture publique d'aliments complémentaires - supérieur</t>
  </si>
  <si>
    <t>Supplémentation en nutriments à base de lipids - supérieur</t>
  </si>
  <si>
    <t>Supplémentation en zinc - supérieur</t>
  </si>
  <si>
    <t>Rapport des cotes pour l'allaitement correct par programme - supérieur</t>
  </si>
  <si>
    <t>Soins maternals kangourou - supérieur</t>
  </si>
  <si>
    <t>Pour MAS par épisode supplémentaire de la diarrhée - supérieur</t>
  </si>
  <si>
    <t>Pour MM par épisode supplémentaire de la diarrhée - supérieur</t>
  </si>
  <si>
    <t>Pour l'anémie par épisode supplémentaire de la diarrhée aiguë - supérieur</t>
  </si>
  <si>
    <t>Rapports des cotes pour l'espacement des naissances optimal par programme - supérieur</t>
  </si>
  <si>
    <t>Planification familiale - supérieur</t>
  </si>
  <si>
    <t>Petite quantité de supplémentation en nutriments à base de lipids - inférieur</t>
  </si>
  <si>
    <t>Petite quantité de supplémentation en nutriments à base de lipids - supérieur</t>
  </si>
  <si>
    <t>efficacité</t>
  </si>
  <si>
    <t>fraction touchée</t>
  </si>
  <si>
    <t>Risques relatifs de l'anémie en recevant l'intervention</t>
  </si>
  <si>
    <t>Rapports des cotes de l'anémie en étant couverte par l'intervention</t>
  </si>
  <si>
    <t>Risques relatifs de l'anémie en recevant l'intervention - inférieur</t>
  </si>
  <si>
    <t>Risques relatifs de l'anémie en recevant l'intervention - supérieur</t>
  </si>
  <si>
    <t>Rapport des cotes pour l'anémie en étant couvert par l'intervention - inférieur</t>
  </si>
  <si>
    <t>Rapport des cotes pour l'anémie en étant couvert par l'intervention - supérieur</t>
  </si>
  <si>
    <t>Rapport des cotes de la MAS en étant couvert par le programme</t>
  </si>
  <si>
    <t>Rapport des cotes de la MM en étant couvert par le programme</t>
  </si>
  <si>
    <t>Rapport des cotes de la MAS en étant couvert par le programme - inférieur</t>
  </si>
  <si>
    <t>Rapport des cotes de la MM en étant couvert par le programme - inférieur</t>
  </si>
  <si>
    <t>Rapport des cotes de la MAS en étant couvert par le programme - supérieur</t>
  </si>
  <si>
    <t>Rapport des cotes de la MM en étant couvert par le programme - supérieur</t>
  </si>
  <si>
    <t>Borne inférieure</t>
  </si>
  <si>
    <t>Borne supérieure</t>
  </si>
  <si>
    <t>Condition ciblée</t>
  </si>
  <si>
    <t>Fraction touchée</t>
  </si>
  <si>
    <t>Efficacité à prévenir une mort</t>
  </si>
  <si>
    <t>Efficacité à prévenir un cas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</si>
</sst>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5">
    <numFmt numFmtId="43" formatCode="_-* #,##0.00_-;\-* #,##0.00_-;_-* &quot;-&quot;??_-;_-@_-"/>
    <numFmt numFmtId="164" formatCode="_(* #,##0_);_(* \(#,##0\);_(* &quot;-&quot;??_);_(@_)"/>
    <numFmt numFmtId="165" formatCode="0.000"/>
    <numFmt numFmtId="166" formatCode="0.0%"/>
    <numFmt numFmtId="167" formatCode="0.0"/>
  </numFmts>
  <fonts count="18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10"/>
      <color theme="2" tint="-0.499984740745262"/>
      <name val="Arial"/>
      <family val="2"/>
    </font>
    <font>
      <sz val="12"/>
      <color theme="0" tint="-0.499984740745262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5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6">
    <xf numFmtId="0" fontId="0" fillId="0" borderId="0"/>
    <xf numFmtId="0" fontId="5" fillId="0" borderId="0"/>
    <xf numFmtId="0" fontId="6" fillId="0" borderId="0"/>
    <xf numFmtId="0" fontId="5" fillId="0" borderId="0"/>
    <xf numFmtId="0" fontId="6" fillId="0" borderId="0"/>
    <xf numFmtId="0" fontId="5" fillId="0" borderId="0"/>
  </cellStyleXfs>
  <cellXfs count="123">
    <xf numFmtId="0" fontId="0" fillId="0" borderId="0" xfId="0"/>
    <xf numFmtId="0" fontId="2" fillId="0" borderId="0" xfId="0" applyFont="1"/>
    <xf numFmtId="0" fontId="3" fillId="0" borderId="0" xfId="0" applyFont="1" applyAlignment="1">
      <alignment horizontal="center"/>
    </xf>
    <xf numFmtId="0" fontId="0" fillId="0" borderId="0" xfId="0"/>
    <xf numFmtId="0" fontId="3" fillId="0" borderId="0" xfId="0" applyFont="1"/>
    <xf numFmtId="10" fontId="0" fillId="0" borderId="0" xfId="0" applyNumberFormat="1"/>
    <xf numFmtId="0" fontId="9" fillId="0" borderId="0" xfId="0" applyFont="1" applyAlignment="1">
      <alignment horizontal="center"/>
    </xf>
    <xf numFmtId="0" fontId="3" fillId="0" borderId="0" xfId="0" applyFont="1" applyAlignment="1">
      <alignment horizontal="right"/>
    </xf>
    <xf numFmtId="0" fontId="0" fillId="0" borderId="0" xfId="0" applyAlignment="1">
      <alignment wrapText="1"/>
    </xf>
    <xf numFmtId="43" fontId="4" fillId="0" borderId="0" xfId="0" applyNumberFormat="1" applyFont="1"/>
    <xf numFmtId="164" fontId="4" fillId="0" borderId="0" xfId="0" applyNumberFormat="1" applyFont="1"/>
    <xf numFmtId="0" fontId="7" fillId="0" borderId="0" xfId="0" applyFont="1" applyAlignment="1">
      <alignment horizontal="right"/>
    </xf>
    <xf numFmtId="0" fontId="10" fillId="0" borderId="0" xfId="0" applyFont="1" applyAlignment="1">
      <alignment horizontal="right"/>
    </xf>
    <xf numFmtId="0" fontId="4" fillId="0" borderId="0" xfId="0" applyFont="1" applyAlignment="1">
      <alignment wrapText="1"/>
    </xf>
    <xf numFmtId="164" fontId="8" fillId="3" borderId="1" xfId="0" applyNumberFormat="1" applyFont="1" applyFill="1" applyBorder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5" fontId="8" fillId="3" borderId="1" xfId="0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6" fontId="4" fillId="2" borderId="1" xfId="0" applyNumberFormat="1" applyFont="1" applyFill="1" applyBorder="1" applyAlignment="1">
      <alignment horizontal="right"/>
    </xf>
    <xf numFmtId="166" fontId="4" fillId="0" borderId="0" xfId="0" applyNumberFormat="1" applyFont="1"/>
    <xf numFmtId="0" fontId="3" fillId="0" borderId="0" xfId="0" applyFont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1" fillId="0" borderId="0" xfId="0" applyFont="1" applyAlignment="1">
      <alignment horizontal="right" vertical="center"/>
    </xf>
    <xf numFmtId="0" fontId="0" fillId="0" borderId="0" xfId="0" applyAlignment="1">
      <alignment horizontal="right"/>
    </xf>
    <xf numFmtId="0" fontId="12" fillId="0" borderId="0" xfId="0" applyFont="1"/>
    <xf numFmtId="0" fontId="13" fillId="0" borderId="0" xfId="0" applyFont="1" applyAlignment="1">
      <alignment horizontal="right"/>
    </xf>
    <xf numFmtId="0" fontId="4" fillId="0" borderId="0" xfId="0" applyFont="1" applyAlignment="1">
      <alignment horizontal="right"/>
    </xf>
    <xf numFmtId="0" fontId="4" fillId="3" borderId="2" xfId="0" applyFont="1" applyFill="1" applyBorder="1"/>
    <xf numFmtId="0" fontId="4" fillId="3" borderId="3" xfId="0" applyFont="1" applyFill="1" applyBorder="1"/>
    <xf numFmtId="0" fontId="4" fillId="0" borderId="2" xfId="0" applyFont="1" applyBorder="1"/>
    <xf numFmtId="166" fontId="4" fillId="2" borderId="1" xfId="0" applyNumberFormat="1" applyFont="1" applyFill="1" applyBorder="1" applyAlignment="1">
      <alignment horizontal="right" vertical="center"/>
    </xf>
    <xf numFmtId="0" fontId="7" fillId="0" borderId="6" xfId="0" applyFont="1" applyBorder="1"/>
    <xf numFmtId="0" fontId="7" fillId="0" borderId="5" xfId="0" applyFont="1" applyBorder="1"/>
    <xf numFmtId="0" fontId="7" fillId="0" borderId="1" xfId="0" applyFont="1" applyBorder="1"/>
    <xf numFmtId="0" fontId="3" fillId="0" borderId="0" xfId="0" applyFont="1" applyAlignment="1">
      <alignment horizontal="right"/>
    </xf>
    <xf numFmtId="0" fontId="7" fillId="0" borderId="0" xfId="0" applyFont="1"/>
    <xf numFmtId="166" fontId="14" fillId="3" borderId="4" xfId="0" applyNumberFormat="1" applyFont="1" applyFill="1" applyBorder="1"/>
    <xf numFmtId="0" fontId="7" fillId="0" borderId="0" xfId="0" applyFont="1"/>
    <xf numFmtId="0" fontId="15" fillId="0" borderId="0" xfId="0" applyFont="1"/>
    <xf numFmtId="0" fontId="7" fillId="0" borderId="2" xfId="0" applyFont="1" applyBorder="1"/>
    <xf numFmtId="0" fontId="2" fillId="0" borderId="0" xfId="0" applyFont="1" applyAlignment="1">
      <alignment wrapText="1"/>
    </xf>
    <xf numFmtId="0" fontId="4" fillId="2" borderId="1" xfId="0" applyFont="1" applyFill="1" applyBorder="1" applyAlignment="1" applyProtection="1">
      <alignment horizontal="right"/>
      <protection locked="0"/>
    </xf>
    <xf numFmtId="0" fontId="4" fillId="2" borderId="1" xfId="0" applyFont="1" applyFill="1" applyBorder="1" applyProtection="1">
      <protection locked="0"/>
    </xf>
    <xf numFmtId="3" fontId="4" fillId="2" borderId="1" xfId="0" applyNumberFormat="1" applyFont="1" applyFill="1" applyBorder="1" applyProtection="1">
      <protection locked="0"/>
    </xf>
    <xf numFmtId="9" fontId="4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0" applyNumberFormat="1" applyFont="1" applyFill="1" applyBorder="1" applyProtection="1">
      <protection locked="0"/>
    </xf>
    <xf numFmtId="9" fontId="8" fillId="3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9" fontId="8" fillId="3" borderId="1" xfId="0" applyNumberFormat="1" applyFont="1" applyFill="1" applyBorder="1" applyAlignment="1" applyProtection="1">
      <alignment horizontal="right"/>
      <protection locked="0"/>
    </xf>
    <xf numFmtId="2" fontId="0" fillId="2" borderId="1" xfId="0" applyNumberFormat="1" applyFill="1" applyBorder="1" applyAlignment="1" applyProtection="1">
      <alignment horizontal="right"/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4" fontId="4" fillId="2" borderId="1" xfId="0" applyNumberFormat="1" applyFont="1" applyFill="1" applyBorder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6" fontId="8" fillId="3" borderId="1" xfId="0" applyNumberFormat="1" applyFont="1" applyFill="1" applyBorder="1" applyAlignment="1" applyProtection="1">
      <alignment horizontal="right"/>
      <protection locked="0"/>
    </xf>
    <xf numFmtId="166" fontId="4" fillId="2" borderId="1" xfId="0" applyNumberFormat="1" applyFont="1" applyFill="1" applyBorder="1" applyAlignment="1" applyProtection="1">
      <alignment horizontal="right"/>
      <protection locked="0"/>
    </xf>
    <xf numFmtId="166" fontId="0" fillId="2" borderId="1" xfId="0" applyNumberFormat="1" applyFill="1" applyBorder="1" applyProtection="1">
      <protection locked="0"/>
    </xf>
    <xf numFmtId="166" fontId="4" fillId="2" borderId="1" xfId="0" applyNumberFormat="1" applyFont="1" applyFill="1" applyBorder="1" applyProtection="1">
      <protection locked="0"/>
    </xf>
    <xf numFmtId="166" fontId="4" fillId="2" borderId="1" xfId="0" applyNumberFormat="1" applyFont="1" applyFill="1" applyBorder="1" applyAlignment="1" applyProtection="1">
      <alignment horizontal="right" vertical="center"/>
      <protection locked="0"/>
    </xf>
    <xf numFmtId="2" fontId="3" fillId="2" borderId="1" xfId="0" applyNumberFormat="1" applyFont="1" applyFill="1" applyBorder="1" applyProtection="1">
      <protection locked="0"/>
    </xf>
    <xf numFmtId="0" fontId="3" fillId="0" borderId="0" xfId="0" applyFont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0" fontId="4" fillId="0" borderId="0" xfId="0" applyFont="1" applyProtection="1">
      <protection locked="0"/>
    </xf>
    <xf numFmtId="0" fontId="0" fillId="0" borderId="0" xfId="0" applyAlignment="1" applyProtection="1">
      <alignment horizontal="right"/>
      <protection locked="0"/>
    </xf>
    <xf numFmtId="2" fontId="8" fillId="3" borderId="0" xfId="0" applyNumberFormat="1" applyFont="1" applyFill="1" applyAlignment="1" applyProtection="1">
      <alignment horizontal="center"/>
      <protection locked="0"/>
    </xf>
    <xf numFmtId="0" fontId="8" fillId="3" borderId="0" xfId="0" applyFont="1" applyFill="1" applyAlignment="1" applyProtection="1">
      <alignment horizontal="center"/>
      <protection locked="0"/>
    </xf>
    <xf numFmtId="0" fontId="2" fillId="0" borderId="0" xfId="0" applyFont="1"/>
    <xf numFmtId="9" fontId="3" fillId="0" borderId="0" xfId="0" applyNumberFormat="1" applyFont="1" applyAlignment="1">
      <alignment horizontal="right"/>
    </xf>
    <xf numFmtId="1" fontId="16" fillId="0" borderId="7" xfId="0" applyNumberFormat="1" applyFont="1" applyBorder="1"/>
    <xf numFmtId="0" fontId="1" fillId="0" borderId="0" xfId="0" applyFont="1"/>
    <xf numFmtId="0" fontId="7" fillId="0" borderId="0" xfId="0" applyFont="1"/>
    <xf numFmtId="2" fontId="4" fillId="0" borderId="0" xfId="0" applyNumberFormat="1" applyFont="1"/>
    <xf numFmtId="0" fontId="7" fillId="4" borderId="0" xfId="0" applyFont="1" applyFill="1"/>
    <xf numFmtId="0" fontId="7" fillId="5" borderId="0" xfId="0" applyFont="1" applyFill="1"/>
    <xf numFmtId="0" fontId="2" fillId="0" borderId="0" xfId="0" applyFont="1" applyAlignment="1">
      <alignment horizontal="right" wrapText="1"/>
    </xf>
    <xf numFmtId="0" fontId="7" fillId="0" borderId="0" xfId="0" applyFont="1" applyAlignment="1">
      <alignment horizontal="right" wrapText="1"/>
    </xf>
    <xf numFmtId="0" fontId="7" fillId="0" borderId="0" xfId="0" applyFont="1" applyAlignment="1">
      <alignment horizontal="right"/>
    </xf>
    <xf numFmtId="1" fontId="3" fillId="0" borderId="0" xfId="0" applyNumberFormat="1" applyFont="1" applyAlignment="1">
      <alignment horizontal="right" vertical="center" wrapText="1"/>
    </xf>
    <xf numFmtId="2" fontId="3" fillId="0" borderId="0" xfId="0" applyNumberFormat="1" applyFont="1" applyAlignment="1">
      <alignment horizontal="right" vertical="center" wrapText="1"/>
    </xf>
    <xf numFmtId="1" fontId="4" fillId="0" borderId="0" xfId="0" applyNumberFormat="1" applyFont="1"/>
    <xf numFmtId="0" fontId="4" fillId="0" borderId="0" xfId="0" applyFont="1"/>
    <xf numFmtId="1" fontId="4" fillId="5" borderId="0" xfId="0" applyNumberFormat="1" applyFont="1" applyFill="1"/>
    <xf numFmtId="2" fontId="4" fillId="5" borderId="0" xfId="0" applyNumberFormat="1" applyFont="1" applyFill="1"/>
    <xf numFmtId="0" fontId="4" fillId="5" borderId="0" xfId="0" applyFont="1" applyFill="1"/>
    <xf numFmtId="0" fontId="4" fillId="0" borderId="0" xfId="0" applyFont="1" applyAlignment="1">
      <alignment horizontal="right"/>
    </xf>
    <xf numFmtId="1" fontId="3" fillId="0" borderId="0" xfId="0" applyNumberFormat="1" applyFont="1"/>
    <xf numFmtId="1" fontId="2" fillId="0" borderId="0" xfId="0" applyNumberFormat="1" applyFont="1"/>
    <xf numFmtId="2" fontId="7" fillId="0" borderId="0" xfId="0" applyNumberFormat="1" applyFont="1"/>
    <xf numFmtId="0" fontId="3" fillId="0" borderId="0" xfId="0" applyFont="1" applyAlignment="1">
      <alignment horizontal="right"/>
    </xf>
    <xf numFmtId="0" fontId="2" fillId="0" borderId="0" xfId="0" applyFont="1"/>
    <xf numFmtId="0" fontId="15" fillId="0" borderId="0" xfId="0" applyFont="1" applyAlignment="1">
      <alignment horizontal="right" wrapText="1"/>
    </xf>
    <xf numFmtId="0" fontId="15" fillId="0" borderId="0" xfId="0" applyFont="1"/>
    <xf numFmtId="1" fontId="15" fillId="0" borderId="0" xfId="0" applyNumberFormat="1" applyFont="1"/>
    <xf numFmtId="0" fontId="7" fillId="0" borderId="0" xfId="0" applyFont="1" applyAlignment="1">
      <alignment wrapText="1"/>
    </xf>
    <xf numFmtId="0" fontId="13" fillId="0" borderId="0" xfId="0" applyFont="1" applyAlignment="1">
      <alignment horizontal="right" wrapText="1"/>
    </xf>
    <xf numFmtId="0" fontId="13" fillId="0" borderId="0" xfId="0" applyFont="1"/>
    <xf numFmtId="165" fontId="4" fillId="0" borderId="0" xfId="0" applyNumberFormat="1" applyFont="1"/>
    <xf numFmtId="0" fontId="3" fillId="0" borderId="0" xfId="0" applyFont="1"/>
    <xf numFmtId="1" fontId="17" fillId="0" borderId="0" xfId="0" applyNumberFormat="1" applyFont="1"/>
    <xf numFmtId="1" fontId="8" fillId="0" borderId="0" xfId="0" applyNumberFormat="1" applyFont="1" applyAlignment="1">
      <alignment horizontal="center"/>
    </xf>
    <xf numFmtId="0" fontId="8" fillId="0" borderId="0" xfId="0" applyFont="1"/>
    <xf numFmtId="1" fontId="8" fillId="3" borderId="1" xfId="0" applyNumberFormat="1" applyFont="1" applyFill="1" applyBorder="1" applyProtection="1">
      <protection locked="0"/>
    </xf>
    <xf numFmtId="2" fontId="8" fillId="3" borderId="1" xfId="0" applyNumberFormat="1" applyFont="1" applyFill="1" applyBorder="1" applyProtection="1">
      <protection locked="0"/>
    </xf>
    <xf numFmtId="1" fontId="8" fillId="3" borderId="1" xfId="0" applyNumberFormat="1" applyFont="1" applyFill="1" applyBorder="1" applyAlignment="1" applyProtection="1">
      <alignment horizontal="right"/>
      <protection locked="0"/>
    </xf>
    <xf numFmtId="2" fontId="8" fillId="3" borderId="1" xfId="0" applyNumberFormat="1" applyFont="1" applyFill="1" applyBorder="1" applyAlignment="1" applyProtection="1">
      <alignment horizontal="right"/>
      <protection locked="0"/>
    </xf>
    <xf numFmtId="167" fontId="8" fillId="3" borderId="1" xfId="0" applyNumberFormat="1" applyFont="1" applyFill="1" applyBorder="1" applyAlignment="1" applyProtection="1">
      <alignment horizontal="right"/>
      <protection locked="0"/>
    </xf>
    <xf numFmtId="0" fontId="7" fillId="6" borderId="0" xfId="0" applyFont="1" applyFill="1"/>
    <xf numFmtId="0" fontId="4" fillId="6" borderId="0" xfId="0" applyFont="1" applyFill="1"/>
    <xf numFmtId="1" fontId="4" fillId="6" borderId="0" xfId="0" applyNumberFormat="1" applyFont="1" applyFill="1"/>
    <xf numFmtId="2" fontId="4" fillId="6" borderId="0" xfId="0" applyNumberFormat="1" applyFont="1" applyFill="1"/>
    <xf numFmtId="0" fontId="2" fillId="6" borderId="0" xfId="0" applyFont="1" applyFill="1" applyAlignment="1">
      <alignment horizontal="left"/>
    </xf>
    <xf numFmtId="0" fontId="3" fillId="6" borderId="0" xfId="0" applyFont="1" applyFill="1" applyAlignment="1">
      <alignment horizontal="right"/>
    </xf>
    <xf numFmtId="0" fontId="4" fillId="0" borderId="0" xfId="0" applyFont="1"/>
    <xf numFmtId="0" fontId="4" fillId="2" borderId="1" xfId="0" applyFont="1" applyFill="1" applyBorder="1" applyAlignment="1">
      <alignment horizontal="right"/>
    </xf>
    <xf numFmtId="9" fontId="3" fillId="2" borderId="1" xfId="0" applyNumberFormat="1" applyFont="1" applyFill="1" applyBorder="1" applyProtection="1">
      <protection locked="0"/>
    </xf>
    <xf numFmtId="2" fontId="3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Protection="1">
      <protection locked="0"/>
    </xf>
    <xf numFmtId="1" fontId="4" fillId="2" borderId="1" xfId="0" applyNumberFormat="1" applyFont="1" applyFill="1" applyBorder="1" applyAlignment="1" applyProtection="1">
      <alignment horizontal="right"/>
      <protection locked="0"/>
    </xf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4" fillId="0" borderId="0" xfId="0" applyFont="1"/>
  </cellXfs>
  <cellStyles count="6">
    <cellStyle name="Comma 2" xfId="5" xr:uid="{00000000-0005-0000-0000-000007000000}"/>
    <cellStyle name="Followed Hyperlink" xfId="2" builtinId="9" hidden="1"/>
    <cellStyle name="Hyperlink" xfId="1" builtinId="8" hidden="1"/>
    <cellStyle name="Normal" xfId="0" builtinId="0"/>
    <cellStyle name="Normal 2" xfId="3" xr:uid="{00000000-0005-0000-0000-000005000000}"/>
    <cellStyle name="Normal 3" xfId="4" xr:uid="{00000000-0005-0000-0000-000006000000}"/>
  </cellStyles>
  <dxfs count="1">
    <dxf>
      <font>
        <color theme="0"/>
      </font>
      <fill>
        <patternFill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calcChain" Target="calcChain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600"/>
  </sheetPr>
  <dimension ref="A1:E63"/>
  <sheetViews>
    <sheetView tabSelected="1" zoomScaleNormal="100" workbookViewId="0">
      <selection activeCell="E11" sqref="E11"/>
    </sheetView>
  </sheetViews>
  <sheetFormatPr defaultColWidth="14.42578125" defaultRowHeight="15.75" customHeight="1" x14ac:dyDescent="0.2"/>
  <cols>
    <col min="1" max="1" width="27.7109375" style="113" customWidth="1"/>
    <col min="2" max="2" width="38.7109375" style="28" customWidth="1"/>
    <col min="3" max="3" width="14.42578125" style="113" customWidth="1"/>
    <col min="4" max="16384" width="14.42578125" style="113"/>
  </cols>
  <sheetData>
    <row r="1" spans="1:3" ht="15.95" customHeight="1" x14ac:dyDescent="0.2">
      <c r="A1" s="1" t="s">
        <v>13</v>
      </c>
      <c r="B1" s="27" t="s">
        <v>0</v>
      </c>
      <c r="C1" s="27" t="s">
        <v>66</v>
      </c>
    </row>
    <row r="2" spans="1:3" ht="15.95" customHeight="1" x14ac:dyDescent="0.2">
      <c r="A2" s="113" t="s">
        <v>14</v>
      </c>
      <c r="B2" s="27"/>
      <c r="C2" s="27"/>
    </row>
    <row r="3" spans="1:3" ht="15.95" customHeight="1" x14ac:dyDescent="0.2">
      <c r="A3" s="1"/>
      <c r="B3" s="7" t="s">
        <v>15</v>
      </c>
      <c r="C3" s="43">
        <v>2021</v>
      </c>
    </row>
    <row r="4" spans="1:3" ht="15.95" customHeight="1" x14ac:dyDescent="0.2">
      <c r="A4" s="1"/>
      <c r="B4" s="7" t="s">
        <v>16</v>
      </c>
      <c r="C4" s="44">
        <v>2030</v>
      </c>
    </row>
    <row r="5" spans="1:3" ht="15.95" customHeight="1" x14ac:dyDescent="0.2">
      <c r="A5" s="1"/>
      <c r="B5" s="27"/>
      <c r="C5" s="27"/>
    </row>
    <row r="6" spans="1:3" ht="15" customHeight="1" x14ac:dyDescent="0.2">
      <c r="A6" s="113" t="s">
        <v>17</v>
      </c>
    </row>
    <row r="7" spans="1:3" ht="15" customHeight="1" x14ac:dyDescent="0.2">
      <c r="B7" s="28" t="s">
        <v>18</v>
      </c>
      <c r="C7" s="45">
        <v>319094.15625</v>
      </c>
    </row>
    <row r="8" spans="1:3" ht="15" customHeight="1" x14ac:dyDescent="0.2">
      <c r="B8" s="7" t="s">
        <v>19</v>
      </c>
      <c r="C8" s="46">
        <v>0.48599999999999999</v>
      </c>
    </row>
    <row r="9" spans="1:3" ht="15" customHeight="1" x14ac:dyDescent="0.2">
      <c r="B9" s="7" t="s">
        <v>20</v>
      </c>
      <c r="C9" s="47">
        <v>1</v>
      </c>
    </row>
    <row r="10" spans="1:3" ht="15" customHeight="1" x14ac:dyDescent="0.2">
      <c r="B10" s="7" t="s">
        <v>21</v>
      </c>
      <c r="C10" s="47">
        <v>0.32603321079999997</v>
      </c>
    </row>
    <row r="11" spans="1:3" ht="15" customHeight="1" x14ac:dyDescent="0.2">
      <c r="B11" s="7" t="s">
        <v>22</v>
      </c>
      <c r="C11" s="46">
        <v>0.77599999999999991</v>
      </c>
    </row>
    <row r="12" spans="1:3" ht="15" customHeight="1" x14ac:dyDescent="0.2">
      <c r="B12" s="7" t="s">
        <v>23</v>
      </c>
      <c r="C12" s="46">
        <v>0.68</v>
      </c>
    </row>
    <row r="13" spans="1:3" ht="15" customHeight="1" x14ac:dyDescent="0.2">
      <c r="B13" s="7" t="s">
        <v>24</v>
      </c>
      <c r="C13" s="46">
        <v>0.7609999999999999</v>
      </c>
    </row>
    <row r="14" spans="1:3" ht="15" customHeight="1" x14ac:dyDescent="0.2">
      <c r="B14" s="113"/>
    </row>
    <row r="15" spans="1:3" ht="15" customHeight="1" x14ac:dyDescent="0.2">
      <c r="A15" s="113" t="s">
        <v>25</v>
      </c>
      <c r="B15" s="11"/>
      <c r="C15" s="4"/>
    </row>
    <row r="16" spans="1:3" ht="15" customHeight="1" x14ac:dyDescent="0.2">
      <c r="B16" s="7" t="s">
        <v>26</v>
      </c>
      <c r="C16" s="47">
        <v>0.1</v>
      </c>
    </row>
    <row r="17" spans="1:3" ht="15" customHeight="1" x14ac:dyDescent="0.2">
      <c r="B17" s="7" t="s">
        <v>27</v>
      </c>
      <c r="C17" s="47">
        <v>0.1</v>
      </c>
    </row>
    <row r="18" spans="1:3" ht="15" customHeight="1" x14ac:dyDescent="0.2">
      <c r="B18" s="7" t="s">
        <v>28</v>
      </c>
      <c r="C18" s="47">
        <v>0.1</v>
      </c>
    </row>
    <row r="19" spans="1:3" ht="15" customHeight="1" x14ac:dyDescent="0.2">
      <c r="B19" s="7" t="s">
        <v>29</v>
      </c>
      <c r="C19" s="47">
        <v>0.1</v>
      </c>
    </row>
    <row r="20" spans="1:3" ht="15" customHeight="1" x14ac:dyDescent="0.2">
      <c r="B20" s="7" t="s">
        <v>30</v>
      </c>
      <c r="C20" s="48">
        <f>1-frac_rice-frac_wheat-frac_maize</f>
        <v>0.70000000000000007</v>
      </c>
    </row>
    <row r="21" spans="1:3" ht="15" customHeight="1" x14ac:dyDescent="0.2">
      <c r="B21" s="113"/>
    </row>
    <row r="22" spans="1:3" ht="15" customHeight="1" x14ac:dyDescent="0.2">
      <c r="A22" s="113" t="s">
        <v>31</v>
      </c>
    </row>
    <row r="23" spans="1:3" ht="15" customHeight="1" x14ac:dyDescent="0.2">
      <c r="B23" s="12" t="s">
        <v>32</v>
      </c>
      <c r="C23" s="47">
        <v>7.5999999999999998E-2</v>
      </c>
    </row>
    <row r="24" spans="1:3" ht="15" customHeight="1" x14ac:dyDescent="0.2">
      <c r="B24" s="12" t="s">
        <v>33</v>
      </c>
      <c r="C24" s="47">
        <v>0.42870000000000003</v>
      </c>
    </row>
    <row r="25" spans="1:3" ht="15" customHeight="1" x14ac:dyDescent="0.2">
      <c r="B25" s="12" t="s">
        <v>34</v>
      </c>
      <c r="C25" s="47">
        <v>0.38779999999999998</v>
      </c>
    </row>
    <row r="26" spans="1:3" ht="15" customHeight="1" x14ac:dyDescent="0.2">
      <c r="B26" s="12" t="s">
        <v>35</v>
      </c>
      <c r="C26" s="47">
        <v>0.1075</v>
      </c>
    </row>
    <row r="27" spans="1:3" ht="15" customHeight="1" x14ac:dyDescent="0.2">
      <c r="B27" s="12"/>
      <c r="C27" s="12"/>
    </row>
    <row r="28" spans="1:3" ht="15" customHeight="1" x14ac:dyDescent="0.2">
      <c r="A28" s="113" t="s">
        <v>36</v>
      </c>
      <c r="B28" s="12"/>
      <c r="C28" s="12"/>
    </row>
    <row r="29" spans="1:3" ht="14.25" customHeight="1" x14ac:dyDescent="0.2">
      <c r="B29" s="22" t="s">
        <v>37</v>
      </c>
      <c r="C29" s="49">
        <v>0.218</v>
      </c>
    </row>
    <row r="30" spans="1:3" ht="14.25" customHeight="1" x14ac:dyDescent="0.2">
      <c r="B30" s="22" t="s">
        <v>38</v>
      </c>
      <c r="C30" s="49">
        <v>7.4999999999999997E-2</v>
      </c>
    </row>
    <row r="31" spans="1:3" ht="14.25" customHeight="1" x14ac:dyDescent="0.2">
      <c r="B31" s="22" t="s">
        <v>39</v>
      </c>
      <c r="C31" s="49">
        <v>0.11899999999999999</v>
      </c>
    </row>
    <row r="32" spans="1:3" ht="14.25" customHeight="1" x14ac:dyDescent="0.2">
      <c r="B32" s="22" t="s">
        <v>40</v>
      </c>
      <c r="C32" s="49">
        <v>0.58800000001490116</v>
      </c>
    </row>
    <row r="33" spans="1:5" ht="13.15" customHeight="1" x14ac:dyDescent="0.2">
      <c r="B33" s="24" t="s">
        <v>41</v>
      </c>
      <c r="C33" s="50">
        <f>SUM(C29:C32)</f>
        <v>1.0000000000149012</v>
      </c>
    </row>
    <row r="34" spans="1:5" ht="15" customHeight="1" x14ac:dyDescent="0.2"/>
    <row r="35" spans="1:5" ht="15" customHeight="1" x14ac:dyDescent="0.2">
      <c r="A35" s="39" t="s">
        <v>42</v>
      </c>
    </row>
    <row r="36" spans="1:5" ht="15" customHeight="1" x14ac:dyDescent="0.2">
      <c r="A36" s="113" t="s">
        <v>43</v>
      </c>
      <c r="B36" s="7"/>
    </row>
    <row r="37" spans="1:5" ht="15" customHeight="1" x14ac:dyDescent="0.2">
      <c r="B37" s="28" t="s">
        <v>44</v>
      </c>
      <c r="C37" s="117">
        <v>20.246217787220701</v>
      </c>
    </row>
    <row r="38" spans="1:5" ht="15" customHeight="1" x14ac:dyDescent="0.2">
      <c r="B38" s="28" t="s">
        <v>45</v>
      </c>
      <c r="C38" s="117">
        <v>31.145861605415799</v>
      </c>
      <c r="D38" s="9"/>
      <c r="E38" s="10"/>
    </row>
    <row r="39" spans="1:5" ht="15" customHeight="1" x14ac:dyDescent="0.2">
      <c r="B39" s="28" t="s">
        <v>46</v>
      </c>
      <c r="C39" s="117">
        <v>42.460151798518197</v>
      </c>
      <c r="D39" s="9"/>
      <c r="E39" s="9"/>
    </row>
    <row r="40" spans="1:5" ht="15" customHeight="1" x14ac:dyDescent="0.2">
      <c r="B40" s="28" t="s">
        <v>47</v>
      </c>
      <c r="C40" s="117">
        <v>252</v>
      </c>
    </row>
    <row r="41" spans="1:5" ht="15" customHeight="1" x14ac:dyDescent="0.2">
      <c r="B41" s="28" t="s">
        <v>48</v>
      </c>
      <c r="C41" s="118">
        <v>4.5999999999999999E-2</v>
      </c>
    </row>
    <row r="42" spans="1:5" ht="15" customHeight="1" x14ac:dyDescent="0.2">
      <c r="B42" s="28" t="s">
        <v>49</v>
      </c>
      <c r="C42" s="117">
        <v>13.80084639</v>
      </c>
    </row>
    <row r="43" spans="1:5" ht="15.75" customHeight="1" x14ac:dyDescent="0.2">
      <c r="D43" s="9"/>
    </row>
    <row r="44" spans="1:5" ht="15.75" customHeight="1" x14ac:dyDescent="0.2">
      <c r="A44" s="113" t="s">
        <v>50</v>
      </c>
      <c r="D44" s="9"/>
    </row>
    <row r="45" spans="1:5" ht="15.75" customHeight="1" x14ac:dyDescent="0.2">
      <c r="B45" s="28" t="s">
        <v>51</v>
      </c>
      <c r="C45" s="47">
        <v>2.63053E-2</v>
      </c>
      <c r="D45" s="9"/>
    </row>
    <row r="46" spans="1:5" ht="15.75" customHeight="1" x14ac:dyDescent="0.2">
      <c r="B46" s="28" t="s">
        <v>52</v>
      </c>
      <c r="C46" s="47">
        <v>0.13681299999999999</v>
      </c>
      <c r="D46" s="9"/>
    </row>
    <row r="47" spans="1:5" ht="15.75" customHeight="1" x14ac:dyDescent="0.2">
      <c r="B47" s="28" t="s">
        <v>53</v>
      </c>
      <c r="C47" s="47">
        <v>0.21937799999999999</v>
      </c>
      <c r="D47" s="9"/>
      <c r="E47" s="10"/>
    </row>
    <row r="48" spans="1:5" ht="15" customHeight="1" x14ac:dyDescent="0.2">
      <c r="B48" s="28" t="s">
        <v>54</v>
      </c>
      <c r="C48" s="48">
        <v>0.61750369999999999</v>
      </c>
      <c r="D48" s="9"/>
      <c r="E48" s="9"/>
    </row>
    <row r="49" spans="1:4" ht="15.75" customHeight="1" x14ac:dyDescent="0.2">
      <c r="D49" s="9"/>
    </row>
    <row r="50" spans="1:4" ht="15.75" customHeight="1" x14ac:dyDescent="0.2">
      <c r="A50" s="113" t="s">
        <v>55</v>
      </c>
      <c r="D50" s="9"/>
    </row>
    <row r="51" spans="1:4" ht="15.75" customHeight="1" x14ac:dyDescent="0.2">
      <c r="B51" s="28" t="s">
        <v>56</v>
      </c>
      <c r="C51" s="51">
        <v>3.3</v>
      </c>
      <c r="D51" s="9"/>
    </row>
    <row r="52" spans="1:4" ht="15" customHeight="1" x14ac:dyDescent="0.2">
      <c r="B52" s="28" t="s">
        <v>57</v>
      </c>
      <c r="C52" s="51">
        <v>3.3</v>
      </c>
    </row>
    <row r="53" spans="1:4" ht="15.75" customHeight="1" x14ac:dyDescent="0.2">
      <c r="B53" s="28" t="s">
        <v>58</v>
      </c>
      <c r="C53" s="51">
        <v>3.3</v>
      </c>
    </row>
    <row r="54" spans="1:4" ht="15.75" customHeight="1" x14ac:dyDescent="0.2">
      <c r="B54" s="28" t="s">
        <v>59</v>
      </c>
      <c r="C54" s="51">
        <v>3.3</v>
      </c>
    </row>
    <row r="55" spans="1:4" ht="15.75" customHeight="1" x14ac:dyDescent="0.2">
      <c r="B55" s="28" t="s">
        <v>60</v>
      </c>
      <c r="C55" s="51">
        <v>3.3</v>
      </c>
    </row>
    <row r="57" spans="1:4" ht="15.75" customHeight="1" x14ac:dyDescent="0.2">
      <c r="A57" s="113" t="s">
        <v>61</v>
      </c>
    </row>
    <row r="58" spans="1:4" ht="15.75" customHeight="1" x14ac:dyDescent="0.2">
      <c r="B58" s="7" t="s">
        <v>62</v>
      </c>
      <c r="C58" s="46">
        <v>2.1937842778793421E-2</v>
      </c>
    </row>
    <row r="59" spans="1:4" ht="15.75" customHeight="1" x14ac:dyDescent="0.2">
      <c r="B59" s="28" t="s">
        <v>63</v>
      </c>
      <c r="C59" s="46">
        <v>0.43896386990109387</v>
      </c>
    </row>
    <row r="60" spans="1:4" ht="15.75" customHeight="1" x14ac:dyDescent="0.2">
      <c r="B60" s="28" t="s">
        <v>64</v>
      </c>
      <c r="C60" s="46">
        <v>4.5999999999999999E-2</v>
      </c>
    </row>
    <row r="61" spans="1:4" ht="15.75" customHeight="1" x14ac:dyDescent="0.2">
      <c r="B61" s="28" t="s">
        <v>65</v>
      </c>
      <c r="C61" s="46">
        <v>1.4E-2</v>
      </c>
    </row>
    <row r="62" spans="1:4" ht="15.75" customHeight="1" x14ac:dyDescent="0.2">
      <c r="B62" s="28" t="s">
        <v>67</v>
      </c>
      <c r="C62" s="119">
        <v>16.751014999999899</v>
      </c>
    </row>
    <row r="63" spans="1:4" ht="15.75" customHeight="1" x14ac:dyDescent="0.2">
      <c r="A63" s="39"/>
    </row>
  </sheetData>
  <sheetProtection algorithmName="SHA-512" hashValue="3wFaFNdLSf6JNnMASMQ//9ZsG6groCaPwH4VZFfWbmrp/9TokbNacGLGlkLh7o6slj/uBoXmJoi7QuPixG9HDg==" saltValue="IlxEliuV/wnWeJDHCWhXo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7" tint="-0.249977111117893"/>
  </sheetPr>
  <dimension ref="A1:G39"/>
  <sheetViews>
    <sheetView zoomScale="70" zoomScaleNormal="70" workbookViewId="0">
      <selection activeCell="J11" sqref="J11:J12"/>
    </sheetView>
  </sheetViews>
  <sheetFormatPr defaultColWidth="14.42578125" defaultRowHeight="15.75" customHeight="1" x14ac:dyDescent="0.2"/>
  <cols>
    <col min="1" max="1" width="56" style="36" customWidth="1"/>
    <col min="2" max="2" width="20" style="81" customWidth="1"/>
    <col min="3" max="3" width="20.42578125" style="81" customWidth="1"/>
    <col min="4" max="4" width="20.140625" style="81" customWidth="1"/>
    <col min="5" max="5" width="36.28515625" style="81" bestFit="1" customWidth="1"/>
    <col min="6" max="6" width="23" style="81" bestFit="1" customWidth="1"/>
    <col min="7" max="7" width="22.7109375" style="81" bestFit="1" customWidth="1"/>
    <col min="8" max="8" width="14.42578125" style="81" customWidth="1"/>
    <col min="9" max="16384" width="14.42578125" style="81"/>
  </cols>
  <sheetData>
    <row r="1" spans="1:7" ht="26.45" customHeight="1" x14ac:dyDescent="0.2">
      <c r="A1" s="90" t="s">
        <v>160</v>
      </c>
      <c r="B1" s="42" t="str">
        <f>"Couverture de l'année de référence ("&amp;start_year&amp;")"</f>
        <v>Couverture de l'année de référence (2021)</v>
      </c>
      <c r="C1" s="42" t="s">
        <v>166</v>
      </c>
      <c r="D1" s="42" t="s">
        <v>202</v>
      </c>
      <c r="E1" s="42" t="s">
        <v>167</v>
      </c>
      <c r="F1" s="42" t="s">
        <v>203</v>
      </c>
      <c r="G1" s="42" t="s">
        <v>204</v>
      </c>
    </row>
    <row r="2" spans="1:7" ht="15.75" customHeight="1" x14ac:dyDescent="0.2">
      <c r="A2" s="36" t="s">
        <v>168</v>
      </c>
      <c r="B2" s="115">
        <v>0.185458480585623</v>
      </c>
      <c r="C2" s="115">
        <v>0.95</v>
      </c>
      <c r="D2" s="116">
        <v>34.615059877826937</v>
      </c>
      <c r="E2" s="60" t="s">
        <v>201</v>
      </c>
      <c r="F2" s="115">
        <v>1</v>
      </c>
      <c r="G2" s="115">
        <v>1</v>
      </c>
    </row>
    <row r="3" spans="1:7" ht="15.75" customHeight="1" x14ac:dyDescent="0.2">
      <c r="A3" s="36" t="s">
        <v>169</v>
      </c>
      <c r="B3" s="115">
        <v>0</v>
      </c>
      <c r="C3" s="115">
        <v>0.95</v>
      </c>
      <c r="D3" s="116">
        <v>42.447411164630637</v>
      </c>
      <c r="E3" s="60" t="s">
        <v>201</v>
      </c>
      <c r="F3" s="115">
        <v>1</v>
      </c>
      <c r="G3" s="115">
        <v>1</v>
      </c>
    </row>
    <row r="4" spans="1:7" ht="15.75" customHeight="1" x14ac:dyDescent="0.2">
      <c r="A4" s="36" t="s">
        <v>170</v>
      </c>
      <c r="B4" s="115">
        <v>0</v>
      </c>
      <c r="C4" s="115">
        <v>0.95</v>
      </c>
      <c r="D4" s="116">
        <v>47.3190436565448</v>
      </c>
      <c r="E4" s="60" t="s">
        <v>201</v>
      </c>
      <c r="F4" s="115">
        <v>1</v>
      </c>
      <c r="G4" s="115">
        <v>1</v>
      </c>
    </row>
    <row r="5" spans="1:7" ht="15.75" customHeight="1" x14ac:dyDescent="0.2">
      <c r="A5" s="36" t="s">
        <v>171</v>
      </c>
      <c r="B5" s="115">
        <v>0</v>
      </c>
      <c r="C5" s="115">
        <v>0.95</v>
      </c>
      <c r="D5" s="116">
        <v>0.55584568086688169</v>
      </c>
      <c r="E5" s="60" t="s">
        <v>201</v>
      </c>
      <c r="F5" s="115">
        <v>1</v>
      </c>
      <c r="G5" s="115">
        <v>1</v>
      </c>
    </row>
    <row r="6" spans="1:7" ht="15.75" customHeight="1" x14ac:dyDescent="0.2">
      <c r="A6" s="36" t="s">
        <v>172</v>
      </c>
      <c r="B6" s="115">
        <v>0</v>
      </c>
      <c r="C6" s="115">
        <v>0.95</v>
      </c>
      <c r="D6" s="116">
        <v>99.99</v>
      </c>
      <c r="E6" s="60" t="s">
        <v>201</v>
      </c>
      <c r="F6" s="115">
        <v>1</v>
      </c>
      <c r="G6" s="115">
        <v>1</v>
      </c>
    </row>
    <row r="7" spans="1:7" ht="15.75" customHeight="1" x14ac:dyDescent="0.2">
      <c r="A7" s="36" t="s">
        <v>173</v>
      </c>
      <c r="B7" s="115">
        <v>0</v>
      </c>
      <c r="C7" s="115">
        <v>0.95</v>
      </c>
      <c r="D7" s="116">
        <v>99.99</v>
      </c>
      <c r="E7" s="60" t="s">
        <v>201</v>
      </c>
      <c r="F7" s="115">
        <v>1</v>
      </c>
      <c r="G7" s="115">
        <v>1</v>
      </c>
    </row>
    <row r="8" spans="1:7" ht="15.75" customHeight="1" x14ac:dyDescent="0.2">
      <c r="A8" s="36" t="s">
        <v>174</v>
      </c>
      <c r="B8" s="115">
        <v>0</v>
      </c>
      <c r="C8" s="115">
        <v>0.95</v>
      </c>
      <c r="D8" s="116">
        <v>99.99</v>
      </c>
      <c r="E8" s="60" t="s">
        <v>201</v>
      </c>
      <c r="F8" s="115">
        <v>1</v>
      </c>
      <c r="G8" s="115">
        <v>1</v>
      </c>
    </row>
    <row r="9" spans="1:7" ht="15.75" customHeight="1" x14ac:dyDescent="0.2">
      <c r="A9" s="36" t="s">
        <v>175</v>
      </c>
      <c r="B9" s="115">
        <v>0</v>
      </c>
      <c r="C9" s="115">
        <v>0.95</v>
      </c>
      <c r="D9" s="116">
        <v>99.99</v>
      </c>
      <c r="E9" s="60" t="s">
        <v>201</v>
      </c>
      <c r="F9" s="115">
        <v>1</v>
      </c>
      <c r="G9" s="115">
        <v>1</v>
      </c>
    </row>
    <row r="10" spans="1:7" ht="15.75" customHeight="1" x14ac:dyDescent="0.2">
      <c r="A10" s="85" t="s">
        <v>176</v>
      </c>
      <c r="B10" s="115">
        <v>0</v>
      </c>
      <c r="C10" s="115">
        <v>0.95</v>
      </c>
      <c r="D10" s="116">
        <v>13.46512306465123</v>
      </c>
      <c r="E10" s="60" t="s">
        <v>201</v>
      </c>
      <c r="F10" s="115">
        <v>1</v>
      </c>
      <c r="G10" s="115">
        <v>1</v>
      </c>
    </row>
    <row r="11" spans="1:7" ht="15.75" customHeight="1" x14ac:dyDescent="0.2">
      <c r="A11" s="85" t="s">
        <v>177</v>
      </c>
      <c r="B11" s="115">
        <v>0</v>
      </c>
      <c r="C11" s="115">
        <v>0.95</v>
      </c>
      <c r="D11" s="116">
        <v>13.46512306465123</v>
      </c>
      <c r="E11" s="60" t="s">
        <v>201</v>
      </c>
      <c r="F11" s="115">
        <v>1</v>
      </c>
      <c r="G11" s="115">
        <v>1</v>
      </c>
    </row>
    <row r="12" spans="1:7" ht="15.75" customHeight="1" x14ac:dyDescent="0.2">
      <c r="A12" s="85" t="s">
        <v>178</v>
      </c>
      <c r="B12" s="115">
        <v>0</v>
      </c>
      <c r="C12" s="115">
        <v>0.95</v>
      </c>
      <c r="D12" s="116">
        <v>13.46512306465123</v>
      </c>
      <c r="E12" s="60" t="s">
        <v>201</v>
      </c>
      <c r="F12" s="115">
        <v>1</v>
      </c>
      <c r="G12" s="115">
        <v>1</v>
      </c>
    </row>
    <row r="13" spans="1:7" ht="15.75" customHeight="1" x14ac:dyDescent="0.2">
      <c r="A13" s="85" t="s">
        <v>179</v>
      </c>
      <c r="B13" s="115">
        <v>0</v>
      </c>
      <c r="C13" s="115">
        <v>0.95</v>
      </c>
      <c r="D13" s="116">
        <v>13.46512306465123</v>
      </c>
      <c r="E13" s="60" t="s">
        <v>201</v>
      </c>
      <c r="F13" s="115">
        <v>1</v>
      </c>
      <c r="G13" s="115">
        <v>1</v>
      </c>
    </row>
    <row r="14" spans="1:7" ht="15.75" customHeight="1" x14ac:dyDescent="0.2">
      <c r="A14" s="7" t="s">
        <v>180</v>
      </c>
      <c r="B14" s="115">
        <v>0</v>
      </c>
      <c r="C14" s="115">
        <v>0.95</v>
      </c>
      <c r="D14" s="116">
        <v>13.46512306465123</v>
      </c>
      <c r="E14" s="60" t="s">
        <v>201</v>
      </c>
      <c r="F14" s="115">
        <v>1</v>
      </c>
      <c r="G14" s="115">
        <v>1</v>
      </c>
    </row>
    <row r="15" spans="1:7" ht="15.75" customHeight="1" x14ac:dyDescent="0.2">
      <c r="A15" s="7" t="s">
        <v>181</v>
      </c>
      <c r="B15" s="115">
        <v>0</v>
      </c>
      <c r="C15" s="115">
        <v>0.95</v>
      </c>
      <c r="D15" s="116">
        <v>13.46512306465123</v>
      </c>
      <c r="E15" s="60" t="s">
        <v>201</v>
      </c>
      <c r="F15" s="115">
        <v>1</v>
      </c>
      <c r="G15" s="115">
        <v>1</v>
      </c>
    </row>
    <row r="16" spans="1:7" ht="15.75" customHeight="1" x14ac:dyDescent="0.2">
      <c r="A16" s="36" t="s">
        <v>182</v>
      </c>
      <c r="B16" s="115">
        <v>0.28632999999999997</v>
      </c>
      <c r="C16" s="115">
        <v>0.95</v>
      </c>
      <c r="D16" s="116">
        <v>0.20435372756164799</v>
      </c>
      <c r="E16" s="60" t="s">
        <v>201</v>
      </c>
      <c r="F16" s="115">
        <v>1</v>
      </c>
      <c r="G16" s="115">
        <v>1</v>
      </c>
    </row>
    <row r="17" spans="1:7" ht="15.75" customHeight="1" x14ac:dyDescent="0.2">
      <c r="A17" s="36" t="s">
        <v>183</v>
      </c>
      <c r="B17" s="115">
        <v>0</v>
      </c>
      <c r="C17" s="115">
        <v>0.95</v>
      </c>
      <c r="D17" s="116">
        <v>0.1369044839662158</v>
      </c>
      <c r="E17" s="60" t="s">
        <v>201</v>
      </c>
      <c r="F17" s="115">
        <v>1</v>
      </c>
      <c r="G17" s="115">
        <v>1</v>
      </c>
    </row>
    <row r="18" spans="1:7" ht="15.95" customHeight="1" x14ac:dyDescent="0.2">
      <c r="A18" s="36" t="s">
        <v>157</v>
      </c>
      <c r="B18" s="115">
        <v>0.1782716</v>
      </c>
      <c r="C18" s="115">
        <v>0.95</v>
      </c>
      <c r="D18" s="116">
        <v>1.2013582500201629</v>
      </c>
      <c r="E18" s="60" t="s">
        <v>201</v>
      </c>
      <c r="F18" s="115">
        <v>1</v>
      </c>
      <c r="G18" s="115">
        <v>1</v>
      </c>
    </row>
    <row r="19" spans="1:7" ht="15.75" customHeight="1" x14ac:dyDescent="0.2">
      <c r="A19" s="36" t="s">
        <v>158</v>
      </c>
      <c r="B19" s="115">
        <v>0.1782716</v>
      </c>
      <c r="C19" s="115">
        <v>0.95</v>
      </c>
      <c r="D19" s="116">
        <v>1.2013582500201629</v>
      </c>
      <c r="E19" s="60" t="s">
        <v>201</v>
      </c>
      <c r="F19" s="115">
        <v>1</v>
      </c>
      <c r="G19" s="115">
        <v>1</v>
      </c>
    </row>
    <row r="20" spans="1:7" ht="15.75" customHeight="1" x14ac:dyDescent="0.2">
      <c r="A20" s="36" t="s">
        <v>159</v>
      </c>
      <c r="B20" s="115">
        <v>0</v>
      </c>
      <c r="C20" s="115">
        <v>0.95</v>
      </c>
      <c r="D20" s="116">
        <v>99.99</v>
      </c>
      <c r="E20" s="60" t="s">
        <v>201</v>
      </c>
      <c r="F20" s="115">
        <v>1</v>
      </c>
      <c r="G20" s="115">
        <v>1</v>
      </c>
    </row>
    <row r="21" spans="1:7" ht="15.75" customHeight="1" x14ac:dyDescent="0.2">
      <c r="A21" s="36" t="s">
        <v>184</v>
      </c>
      <c r="B21" s="115">
        <v>0.90225809999999995</v>
      </c>
      <c r="C21" s="115">
        <v>0.95</v>
      </c>
      <c r="D21" s="116">
        <v>4.1835707219283771</v>
      </c>
      <c r="E21" s="60" t="s">
        <v>201</v>
      </c>
      <c r="F21" s="115">
        <v>1</v>
      </c>
      <c r="G21" s="115">
        <v>1</v>
      </c>
    </row>
    <row r="22" spans="1:7" ht="15.75" customHeight="1" x14ac:dyDescent="0.2">
      <c r="A22" s="36" t="s">
        <v>185</v>
      </c>
      <c r="B22" s="115">
        <v>0</v>
      </c>
      <c r="C22" s="115">
        <v>0.95</v>
      </c>
      <c r="D22" s="116">
        <v>22.937030782027101</v>
      </c>
      <c r="E22" s="60" t="s">
        <v>201</v>
      </c>
      <c r="F22" s="115">
        <v>1</v>
      </c>
      <c r="G22" s="115">
        <v>1</v>
      </c>
    </row>
    <row r="23" spans="1:7" ht="15.75" customHeight="1" x14ac:dyDescent="0.2">
      <c r="A23" s="36" t="s">
        <v>186</v>
      </c>
      <c r="B23" s="115">
        <v>0</v>
      </c>
      <c r="C23" s="115">
        <v>0.95</v>
      </c>
      <c r="D23" s="116">
        <v>4.4144238992015667</v>
      </c>
      <c r="E23" s="60" t="s">
        <v>201</v>
      </c>
      <c r="F23" s="115">
        <v>1</v>
      </c>
      <c r="G23" s="115">
        <v>1</v>
      </c>
    </row>
    <row r="24" spans="1:7" ht="15.75" customHeight="1" x14ac:dyDescent="0.2">
      <c r="A24" s="36" t="s">
        <v>187</v>
      </c>
      <c r="B24" s="115">
        <v>0.67517787161781007</v>
      </c>
      <c r="C24" s="115">
        <v>0.95</v>
      </c>
      <c r="D24" s="116">
        <v>99.99</v>
      </c>
      <c r="E24" s="60" t="s">
        <v>201</v>
      </c>
      <c r="F24" s="115">
        <v>1</v>
      </c>
      <c r="G24" s="115">
        <v>1</v>
      </c>
    </row>
    <row r="25" spans="1:7" ht="15.75" customHeight="1" x14ac:dyDescent="0.2">
      <c r="A25" s="36" t="s">
        <v>188</v>
      </c>
      <c r="B25" s="115">
        <v>0</v>
      </c>
      <c r="C25" s="115">
        <v>0.95</v>
      </c>
      <c r="D25" s="116">
        <v>99.99</v>
      </c>
      <c r="E25" s="60" t="s">
        <v>201</v>
      </c>
      <c r="F25" s="115">
        <v>1</v>
      </c>
      <c r="G25" s="115">
        <v>1</v>
      </c>
    </row>
    <row r="26" spans="1:7" ht="15.75" customHeight="1" x14ac:dyDescent="0.2">
      <c r="A26" s="36" t="s">
        <v>189</v>
      </c>
      <c r="B26" s="115">
        <v>0.56810832023620594</v>
      </c>
      <c r="C26" s="115">
        <v>0.95</v>
      </c>
      <c r="D26" s="116">
        <v>99.99</v>
      </c>
      <c r="E26" s="60" t="s">
        <v>201</v>
      </c>
      <c r="F26" s="115">
        <v>1</v>
      </c>
      <c r="G26" s="115">
        <v>1</v>
      </c>
    </row>
    <row r="27" spans="1:7" ht="15.75" customHeight="1" x14ac:dyDescent="0.2">
      <c r="A27" s="36" t="s">
        <v>190</v>
      </c>
      <c r="B27" s="115">
        <v>0</v>
      </c>
      <c r="C27" s="115">
        <v>0.95</v>
      </c>
      <c r="D27" s="116">
        <v>19.469652401389489</v>
      </c>
      <c r="E27" s="60" t="s">
        <v>201</v>
      </c>
      <c r="F27" s="115">
        <v>1</v>
      </c>
      <c r="G27" s="115">
        <v>1</v>
      </c>
    </row>
    <row r="28" spans="1:7" ht="15.75" customHeight="1" x14ac:dyDescent="0.2">
      <c r="A28" s="36" t="s">
        <v>191</v>
      </c>
      <c r="B28" s="115">
        <v>0</v>
      </c>
      <c r="C28" s="115">
        <v>0.95</v>
      </c>
      <c r="D28" s="116">
        <v>99.99</v>
      </c>
      <c r="E28" s="60" t="s">
        <v>201</v>
      </c>
      <c r="F28" s="115">
        <v>1</v>
      </c>
      <c r="G28" s="115">
        <v>1</v>
      </c>
    </row>
    <row r="29" spans="1:7" ht="15.75" customHeight="1" x14ac:dyDescent="0.2">
      <c r="A29" s="36" t="s">
        <v>192</v>
      </c>
      <c r="B29" s="115">
        <v>0.13</v>
      </c>
      <c r="C29" s="115">
        <v>0.95</v>
      </c>
      <c r="D29" s="116">
        <v>60.20828898640999</v>
      </c>
      <c r="E29" s="60" t="s">
        <v>201</v>
      </c>
      <c r="F29" s="115">
        <v>1</v>
      </c>
      <c r="G29" s="115">
        <v>1</v>
      </c>
    </row>
    <row r="30" spans="1:7" ht="15.75" customHeight="1" x14ac:dyDescent="0.2">
      <c r="A30" s="36" t="s">
        <v>205</v>
      </c>
      <c r="B30" s="115">
        <v>0</v>
      </c>
      <c r="C30" s="115">
        <v>0.95</v>
      </c>
      <c r="D30" s="116">
        <v>99</v>
      </c>
      <c r="E30" s="60" t="s">
        <v>201</v>
      </c>
      <c r="F30" s="115">
        <v>1</v>
      </c>
      <c r="G30" s="115">
        <v>1</v>
      </c>
    </row>
    <row r="31" spans="1:7" ht="15.75" customHeight="1" x14ac:dyDescent="0.2">
      <c r="A31" s="36" t="s">
        <v>161</v>
      </c>
      <c r="B31" s="115">
        <v>0</v>
      </c>
      <c r="C31" s="115">
        <v>0.95</v>
      </c>
      <c r="D31" s="116">
        <v>2.7081244638211008</v>
      </c>
      <c r="E31" s="60" t="s">
        <v>201</v>
      </c>
      <c r="F31" s="115">
        <v>1</v>
      </c>
      <c r="G31" s="115">
        <v>1</v>
      </c>
    </row>
    <row r="32" spans="1:7" ht="15.75" customHeight="1" x14ac:dyDescent="0.2">
      <c r="A32" s="36" t="s">
        <v>193</v>
      </c>
      <c r="B32" s="115">
        <v>0</v>
      </c>
      <c r="C32" s="115">
        <v>0.95</v>
      </c>
      <c r="D32" s="116">
        <v>0.3800509163391646</v>
      </c>
      <c r="E32" s="60" t="s">
        <v>201</v>
      </c>
      <c r="F32" s="115">
        <v>1</v>
      </c>
      <c r="G32" s="115">
        <v>1</v>
      </c>
    </row>
    <row r="33" spans="1:7" ht="15.75" customHeight="1" x14ac:dyDescent="0.2">
      <c r="A33" s="36" t="s">
        <v>194</v>
      </c>
      <c r="B33" s="115">
        <v>0</v>
      </c>
      <c r="C33" s="115">
        <v>0.95</v>
      </c>
      <c r="D33" s="116">
        <v>99.99</v>
      </c>
      <c r="E33" s="60" t="s">
        <v>201</v>
      </c>
      <c r="F33" s="115">
        <v>1</v>
      </c>
      <c r="G33" s="115">
        <v>1</v>
      </c>
    </row>
    <row r="34" spans="1:7" ht="15.75" customHeight="1" x14ac:dyDescent="0.2">
      <c r="A34" s="36" t="s">
        <v>195</v>
      </c>
      <c r="B34" s="115">
        <v>0.38931040000000011</v>
      </c>
      <c r="C34" s="115">
        <v>0.95</v>
      </c>
      <c r="D34" s="116">
        <v>99.99</v>
      </c>
      <c r="E34" s="60" t="s">
        <v>201</v>
      </c>
      <c r="F34" s="115">
        <v>1</v>
      </c>
      <c r="G34" s="115">
        <v>1</v>
      </c>
    </row>
    <row r="35" spans="1:7" ht="15.75" customHeight="1" x14ac:dyDescent="0.2">
      <c r="A35" s="36" t="s">
        <v>196</v>
      </c>
      <c r="B35" s="115">
        <v>0</v>
      </c>
      <c r="C35" s="115">
        <v>0.95</v>
      </c>
      <c r="D35" s="116">
        <v>99.99</v>
      </c>
      <c r="E35" s="60" t="s">
        <v>201</v>
      </c>
      <c r="F35" s="115">
        <v>1</v>
      </c>
      <c r="G35" s="115">
        <v>1</v>
      </c>
    </row>
    <row r="36" spans="1:7" ht="15.75" customHeight="1" x14ac:dyDescent="0.2">
      <c r="A36" s="36" t="s">
        <v>197</v>
      </c>
      <c r="B36" s="115">
        <v>0.86750693088186392</v>
      </c>
      <c r="C36" s="115">
        <v>0.95</v>
      </c>
      <c r="D36" s="116">
        <v>99.99</v>
      </c>
      <c r="E36" s="60" t="s">
        <v>201</v>
      </c>
      <c r="F36" s="115">
        <v>1</v>
      </c>
      <c r="G36" s="115">
        <v>1</v>
      </c>
    </row>
    <row r="37" spans="1:7" ht="15.75" customHeight="1" x14ac:dyDescent="0.2">
      <c r="A37" s="36" t="s">
        <v>198</v>
      </c>
      <c r="B37" s="115">
        <v>0</v>
      </c>
      <c r="C37" s="115">
        <v>0.95</v>
      </c>
      <c r="D37" s="116">
        <v>99.99</v>
      </c>
      <c r="E37" s="60" t="s">
        <v>201</v>
      </c>
      <c r="F37" s="115">
        <v>1</v>
      </c>
      <c r="G37" s="115">
        <v>1</v>
      </c>
    </row>
    <row r="38" spans="1:7" ht="15.75" customHeight="1" x14ac:dyDescent="0.2">
      <c r="A38" s="36" t="s">
        <v>199</v>
      </c>
      <c r="B38" s="115">
        <v>0</v>
      </c>
      <c r="C38" s="115">
        <v>0.95</v>
      </c>
      <c r="D38" s="116">
        <v>4.6447076133328133</v>
      </c>
      <c r="E38" s="60" t="s">
        <v>201</v>
      </c>
      <c r="F38" s="115">
        <v>1</v>
      </c>
      <c r="G38" s="115">
        <v>1</v>
      </c>
    </row>
    <row r="39" spans="1:7" ht="15.75" customHeight="1" x14ac:dyDescent="0.2">
      <c r="A39" s="36" t="s">
        <v>200</v>
      </c>
      <c r="B39" s="115">
        <v>0.47413276717842989</v>
      </c>
      <c r="C39" s="115">
        <v>0.95</v>
      </c>
      <c r="D39" s="116">
        <v>99.99</v>
      </c>
      <c r="E39" s="60" t="s">
        <v>201</v>
      </c>
      <c r="F39" s="115">
        <v>1</v>
      </c>
      <c r="G39" s="115">
        <v>1</v>
      </c>
    </row>
  </sheetData>
  <sheetProtection algorithmName="SHA-512" hashValue="sAAAMdC2jW1KU7xjQsE4KD68gXte5Ez7Zd3Vkf6lc7AP7T8ta9jD6i5yotlUQqxuH4hEPxgWO7kJ4AHkpY+kSA==" saltValue="XKxg6NGBDnTlN3WerDFI8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7" tint="-0.249977111117893"/>
  </sheetPr>
  <dimension ref="A1:C20"/>
  <sheetViews>
    <sheetView workbookViewId="0">
      <selection activeCell="A19" sqref="A19"/>
    </sheetView>
  </sheetViews>
  <sheetFormatPr defaultColWidth="11.42578125" defaultRowHeight="12.75" x14ac:dyDescent="0.2"/>
  <cols>
    <col min="1" max="1" width="53" style="36" bestFit="1" customWidth="1"/>
    <col min="2" max="2" width="47.85546875" style="81" customWidth="1"/>
    <col min="3" max="3" width="42.42578125" style="81" customWidth="1"/>
    <col min="4" max="4" width="11.42578125" style="81" customWidth="1"/>
    <col min="5" max="16384" width="11.42578125" style="81"/>
  </cols>
  <sheetData>
    <row r="1" spans="1:3" x14ac:dyDescent="0.2">
      <c r="A1" s="71" t="s">
        <v>160</v>
      </c>
      <c r="B1" s="71" t="s">
        <v>206</v>
      </c>
      <c r="C1" s="71" t="s">
        <v>207</v>
      </c>
    </row>
    <row r="2" spans="1:3" x14ac:dyDescent="0.2">
      <c r="A2" s="61" t="s">
        <v>180</v>
      </c>
      <c r="B2" s="59" t="s">
        <v>190</v>
      </c>
      <c r="C2" s="59"/>
    </row>
    <row r="3" spans="1:3" x14ac:dyDescent="0.2">
      <c r="A3" s="61" t="s">
        <v>181</v>
      </c>
      <c r="B3" s="59" t="s">
        <v>190</v>
      </c>
      <c r="C3" s="59"/>
    </row>
    <row r="4" spans="1:3" x14ac:dyDescent="0.2">
      <c r="A4" s="62" t="s">
        <v>192</v>
      </c>
      <c r="B4" s="59" t="s">
        <v>185</v>
      </c>
      <c r="C4" s="59"/>
    </row>
    <row r="5" spans="1:3" x14ac:dyDescent="0.2">
      <c r="A5" s="62" t="s">
        <v>189</v>
      </c>
      <c r="B5" s="59" t="s">
        <v>185</v>
      </c>
      <c r="C5" s="59"/>
    </row>
    <row r="6" spans="1:3" x14ac:dyDescent="0.2">
      <c r="A6" s="62"/>
      <c r="B6" s="63"/>
      <c r="C6" s="63"/>
    </row>
    <row r="7" spans="1:3" x14ac:dyDescent="0.2">
      <c r="A7" s="62"/>
      <c r="B7" s="63"/>
      <c r="C7" s="63"/>
    </row>
    <row r="8" spans="1:3" x14ac:dyDescent="0.2">
      <c r="A8" s="62"/>
      <c r="B8" s="63"/>
      <c r="C8" s="63"/>
    </row>
    <row r="9" spans="1:3" x14ac:dyDescent="0.2">
      <c r="A9" s="62"/>
      <c r="B9" s="63"/>
      <c r="C9" s="63"/>
    </row>
    <row r="10" spans="1:3" x14ac:dyDescent="0.2">
      <c r="A10" s="62"/>
      <c r="B10" s="63"/>
      <c r="C10" s="63"/>
    </row>
    <row r="11" spans="1:3" x14ac:dyDescent="0.2">
      <c r="A11" s="64"/>
      <c r="B11" s="63"/>
      <c r="C11" s="63"/>
    </row>
    <row r="12" spans="1:3" x14ac:dyDescent="0.2">
      <c r="A12" s="64"/>
      <c r="B12" s="63"/>
      <c r="C12" s="63"/>
    </row>
    <row r="13" spans="1:3" x14ac:dyDescent="0.2">
      <c r="A13" s="64"/>
      <c r="B13" s="63"/>
      <c r="C13" s="63"/>
    </row>
    <row r="14" spans="1:3" x14ac:dyDescent="0.2">
      <c r="A14" s="64"/>
      <c r="B14" s="63"/>
      <c r="C14" s="63"/>
    </row>
    <row r="15" spans="1:3" x14ac:dyDescent="0.2">
      <c r="A15" s="64"/>
      <c r="B15" s="63"/>
      <c r="C15" s="63"/>
    </row>
    <row r="16" spans="1:3" x14ac:dyDescent="0.2">
      <c r="A16" s="64"/>
      <c r="B16" s="63"/>
      <c r="C16" s="63"/>
    </row>
    <row r="17" spans="1:3" x14ac:dyDescent="0.2">
      <c r="A17" s="64"/>
      <c r="B17" s="63"/>
      <c r="C17" s="63"/>
    </row>
    <row r="18" spans="1:3" x14ac:dyDescent="0.2">
      <c r="A18" s="64"/>
      <c r="B18" s="63"/>
      <c r="C18" s="63"/>
    </row>
    <row r="19" spans="1:3" x14ac:dyDescent="0.2">
      <c r="A19" s="62"/>
      <c r="B19" s="63"/>
      <c r="C19" s="63"/>
    </row>
    <row r="20" spans="1:3" x14ac:dyDescent="0.2">
      <c r="A20" s="62"/>
      <c r="B20" s="63"/>
      <c r="C20" s="63"/>
    </row>
  </sheetData>
  <sheetProtection algorithmName="SHA-512" hashValue="iCn7qlTBfpbguAxx+vsXssN6Yyxf2rU5JjT3HYEHVkiL1tzwOk/iZtPplS0+6EpJvVt8CruXV95XxgfAANylNA==" saltValue="JyTGIj1eP1a2A2HSmFtiLw==" spinCount="100000" sheet="1" objects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0" tint="-0.249977111117893"/>
  </sheetPr>
  <dimension ref="A1:A19"/>
  <sheetViews>
    <sheetView workbookViewId="0">
      <selection activeCell="A6" sqref="A6"/>
    </sheetView>
  </sheetViews>
  <sheetFormatPr defaultColWidth="11.42578125" defaultRowHeight="12.75" x14ac:dyDescent="0.2"/>
  <cols>
    <col min="1" max="1" width="30.140625" style="81" customWidth="1"/>
    <col min="2" max="2" width="11.42578125" style="81" customWidth="1"/>
    <col min="3" max="16384" width="11.42578125" style="81"/>
  </cols>
  <sheetData>
    <row r="1" spans="1:1" x14ac:dyDescent="0.2">
      <c r="A1" s="71" t="s">
        <v>160</v>
      </c>
    </row>
    <row r="2" spans="1:1" x14ac:dyDescent="0.2">
      <c r="A2" s="32" t="s">
        <v>172</v>
      </c>
    </row>
    <row r="3" spans="1:1" x14ac:dyDescent="0.2">
      <c r="A3" s="32" t="s">
        <v>182</v>
      </c>
    </row>
    <row r="4" spans="1:1" x14ac:dyDescent="0.2">
      <c r="A4" s="32" t="s">
        <v>186</v>
      </c>
    </row>
    <row r="5" spans="1:1" x14ac:dyDescent="0.2">
      <c r="A5" s="32" t="s">
        <v>194</v>
      </c>
    </row>
    <row r="6" spans="1:1" x14ac:dyDescent="0.2">
      <c r="A6" s="32" t="s">
        <v>195</v>
      </c>
    </row>
    <row r="7" spans="1:1" x14ac:dyDescent="0.2">
      <c r="A7" s="32" t="s">
        <v>196</v>
      </c>
    </row>
    <row r="8" spans="1:1" x14ac:dyDescent="0.2">
      <c r="A8" s="32" t="s">
        <v>197</v>
      </c>
    </row>
    <row r="9" spans="1:1" x14ac:dyDescent="0.2">
      <c r="A9" s="32" t="s">
        <v>198</v>
      </c>
    </row>
    <row r="10" spans="1:1" x14ac:dyDescent="0.2">
      <c r="A10" s="32"/>
    </row>
    <row r="11" spans="1:1" x14ac:dyDescent="0.2">
      <c r="A11" s="32"/>
    </row>
    <row r="12" spans="1:1" x14ac:dyDescent="0.2">
      <c r="A12" s="32"/>
    </row>
    <row r="13" spans="1:1" x14ac:dyDescent="0.2">
      <c r="A13" s="32"/>
    </row>
    <row r="14" spans="1:1" x14ac:dyDescent="0.2">
      <c r="A14" s="32"/>
    </row>
    <row r="15" spans="1:1" x14ac:dyDescent="0.2">
      <c r="A15" s="32"/>
    </row>
    <row r="16" spans="1:1" x14ac:dyDescent="0.2">
      <c r="A16" s="32"/>
    </row>
    <row r="17" spans="1:1" x14ac:dyDescent="0.2">
      <c r="A17" s="32"/>
    </row>
    <row r="18" spans="1:1" x14ac:dyDescent="0.2">
      <c r="A18" s="32"/>
    </row>
    <row r="19" spans="1:1" x14ac:dyDescent="0.2">
      <c r="A19" s="32"/>
    </row>
  </sheetData>
  <sheetProtection algorithmName="SHA-512" hashValue="QmXx70kkDk5fDPeJ+4F4RkS294iKxzNnrRli6VegzPaMFSIfr3NPjr1q9KzvHnj3N6UNRf8a6Djc1lVohhxvHQ==" saltValue="NpXAgcGBXlYd82r5HoRrj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tabColor theme="0" tint="-0.34998626667073579"/>
  </sheetPr>
  <dimension ref="A1:F4"/>
  <sheetViews>
    <sheetView workbookViewId="0">
      <selection activeCell="F8" sqref="F8"/>
    </sheetView>
  </sheetViews>
  <sheetFormatPr defaultColWidth="14.42578125" defaultRowHeight="15.75" customHeight="1" x14ac:dyDescent="0.2"/>
  <sheetData>
    <row r="1" spans="1:6" ht="15.75" customHeight="1" x14ac:dyDescent="0.2">
      <c r="A1" s="4" t="s">
        <v>7</v>
      </c>
      <c r="B1" t="s">
        <v>109</v>
      </c>
      <c r="C1" t="s">
        <v>96</v>
      </c>
      <c r="D1" t="s">
        <v>97</v>
      </c>
      <c r="E1" t="s">
        <v>98</v>
      </c>
      <c r="F1" t="s">
        <v>99</v>
      </c>
    </row>
    <row r="2" spans="1:6" ht="15.75" customHeight="1" x14ac:dyDescent="0.2">
      <c r="A2" s="4" t="s">
        <v>87</v>
      </c>
      <c r="B2" s="18">
        <f>'Donnees pop de l''annee de ref'!C51</f>
        <v>3.3</v>
      </c>
      <c r="C2" s="18">
        <f>'Donnees pop de l''annee de ref'!C52</f>
        <v>3.3</v>
      </c>
      <c r="D2" s="18">
        <f>'Donnees pop de l''annee de ref'!C53</f>
        <v>3.3</v>
      </c>
      <c r="E2" s="18">
        <f>'Donnees pop de l''annee de ref'!C54</f>
        <v>3.3</v>
      </c>
      <c r="F2" s="18">
        <f>'Donnees pop de l''annee de ref'!C55</f>
        <v>3.3</v>
      </c>
    </row>
    <row r="3" spans="1:6" ht="15.75" customHeight="1" x14ac:dyDescent="0.2">
      <c r="A3" s="4" t="s">
        <v>209</v>
      </c>
      <c r="B3" s="18">
        <f>frac_mam_1month * 2.6</f>
        <v>9.6105613559484354E-2</v>
      </c>
      <c r="C3" s="18">
        <f>frac_mam_1_5months * 2.6</f>
        <v>9.6105613559484354E-2</v>
      </c>
      <c r="D3" s="18">
        <f>frac_mam_6_11months * 2.6</f>
        <v>8.5290761291980655E-2</v>
      </c>
      <c r="E3" s="18">
        <f>frac_mam_12_23months * 2.6</f>
        <v>2.8507290221750858E-2</v>
      </c>
      <c r="F3" s="18">
        <f>frac_mam_24_59months * 2.6</f>
        <v>5.2492974698543603E-2</v>
      </c>
    </row>
    <row r="4" spans="1:6" ht="15.75" customHeight="1" x14ac:dyDescent="0.2">
      <c r="A4" s="4" t="s">
        <v>208</v>
      </c>
      <c r="B4" s="18">
        <f>frac_sam_1month * 2.6</f>
        <v>5.2136785909533523E-2</v>
      </c>
      <c r="C4" s="18">
        <f>frac_sam_1_5months * 2.6</f>
        <v>5.2136785909533523E-2</v>
      </c>
      <c r="D4" s="18">
        <f>frac_sam_6_11months * 2.6</f>
        <v>6.5846870094537741E-2</v>
      </c>
      <c r="E4" s="18">
        <f>frac_sam_12_23months * 2.6</f>
        <v>3.4877971932292064E-2</v>
      </c>
      <c r="F4" s="18">
        <f>frac_sam_24_59months * 2.6</f>
        <v>2.4825429730117379E-2</v>
      </c>
    </row>
  </sheetData>
  <sheetProtection algorithmName="SHA-512" hashValue="Q7E7yzvK16xK6mJ911XXKa3Mu9QktnlsBdu4PuNRYgQUMFRg9ZM6GwKlQjr3DHv3q8tqvMH+xE+FCG18r7/KTQ==" saltValue="wtOMjNeny7GE4zriZOnjz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tabColor theme="0" tint="-0.249977111117893"/>
  </sheetPr>
  <dimension ref="A1:O40"/>
  <sheetViews>
    <sheetView zoomScale="85" zoomScaleNormal="118" workbookViewId="0">
      <selection activeCell="F8" sqref="F8"/>
    </sheetView>
  </sheetViews>
  <sheetFormatPr defaultColWidth="14.42578125" defaultRowHeight="15.75" customHeight="1" x14ac:dyDescent="0.2"/>
  <cols>
    <col min="1" max="1" width="20" style="3" bestFit="1" customWidth="1"/>
    <col min="2" max="2" width="45.85546875" style="3" customWidth="1"/>
    <col min="3" max="3" width="8.42578125" style="3" bestFit="1" customWidth="1"/>
    <col min="4" max="4" width="10" style="3" bestFit="1" customWidth="1"/>
    <col min="5" max="5" width="10.85546875" style="3" bestFit="1" customWidth="1"/>
    <col min="6" max="7" width="11.85546875" style="3" bestFit="1" customWidth="1"/>
    <col min="8" max="11" width="13.85546875" style="3" bestFit="1" customWidth="1"/>
    <col min="12" max="15" width="15.140625" style="3" bestFit="1" customWidth="1"/>
  </cols>
  <sheetData>
    <row r="1" spans="1:15" ht="15.75" customHeight="1" x14ac:dyDescent="0.2">
      <c r="A1" s="39" t="s">
        <v>211</v>
      </c>
      <c r="B1" s="1" t="s">
        <v>160</v>
      </c>
      <c r="C1" s="39" t="s">
        <v>109</v>
      </c>
      <c r="D1" s="39" t="s">
        <v>96</v>
      </c>
      <c r="E1" s="39" t="s">
        <v>97</v>
      </c>
      <c r="F1" s="39" t="s">
        <v>98</v>
      </c>
      <c r="G1" s="39" t="s">
        <v>99</v>
      </c>
      <c r="H1" s="39" t="s">
        <v>122</v>
      </c>
      <c r="I1" s="39" t="s">
        <v>123</v>
      </c>
      <c r="J1" s="39" t="s">
        <v>124</v>
      </c>
      <c r="K1" s="39" t="s">
        <v>125</v>
      </c>
      <c r="L1" s="39" t="s">
        <v>69</v>
      </c>
      <c r="M1" s="39" t="s">
        <v>70</v>
      </c>
      <c r="N1" s="39" t="s">
        <v>71</v>
      </c>
      <c r="O1" s="39" t="s">
        <v>72</v>
      </c>
    </row>
    <row r="2" spans="1:15" ht="15.75" customHeight="1" x14ac:dyDescent="0.2">
      <c r="A2" s="39" t="s">
        <v>86</v>
      </c>
      <c r="B2" s="7" t="s">
        <v>170</v>
      </c>
      <c r="C2" s="65">
        <v>0</v>
      </c>
      <c r="D2" s="65">
        <f>food_insecure</f>
        <v>0.48599999999999999</v>
      </c>
      <c r="E2" s="65">
        <f>food_insecure</f>
        <v>0.48599999999999999</v>
      </c>
      <c r="F2" s="65">
        <f>food_insecure</f>
        <v>0.48599999999999999</v>
      </c>
      <c r="G2" s="65">
        <f>food_insecure</f>
        <v>0.48599999999999999</v>
      </c>
      <c r="H2" s="66">
        <v>0</v>
      </c>
      <c r="I2" s="66">
        <v>0</v>
      </c>
      <c r="J2" s="66">
        <v>0</v>
      </c>
      <c r="K2" s="66">
        <v>0</v>
      </c>
      <c r="L2" s="66">
        <v>0</v>
      </c>
      <c r="M2" s="66">
        <v>0</v>
      </c>
      <c r="N2" s="66">
        <v>0</v>
      </c>
      <c r="O2" s="66">
        <v>0</v>
      </c>
    </row>
    <row r="3" spans="1:15" ht="15.75" customHeight="1" x14ac:dyDescent="0.2">
      <c r="B3" s="7" t="s">
        <v>171</v>
      </c>
      <c r="C3" s="65">
        <v>1</v>
      </c>
      <c r="D3" s="65">
        <v>0</v>
      </c>
      <c r="E3" s="65">
        <v>0</v>
      </c>
      <c r="F3" s="65">
        <v>0</v>
      </c>
      <c r="G3" s="65">
        <v>0</v>
      </c>
      <c r="H3" s="66">
        <v>0</v>
      </c>
      <c r="I3" s="66">
        <v>0</v>
      </c>
      <c r="J3" s="66">
        <v>0</v>
      </c>
      <c r="K3" s="66">
        <v>0</v>
      </c>
      <c r="L3" s="66">
        <v>0</v>
      </c>
      <c r="M3" s="66">
        <v>0</v>
      </c>
      <c r="N3" s="66">
        <v>0</v>
      </c>
      <c r="O3" s="66">
        <v>0</v>
      </c>
    </row>
    <row r="4" spans="1:15" ht="15.75" customHeight="1" x14ac:dyDescent="0.2">
      <c r="B4" s="7" t="s">
        <v>184</v>
      </c>
      <c r="C4" s="65">
        <v>1</v>
      </c>
      <c r="D4" s="65">
        <v>0</v>
      </c>
      <c r="E4" s="65">
        <v>0</v>
      </c>
      <c r="F4" s="65">
        <v>0</v>
      </c>
      <c r="G4" s="65">
        <v>0</v>
      </c>
      <c r="H4" s="66">
        <v>0</v>
      </c>
      <c r="I4" s="66">
        <v>0</v>
      </c>
      <c r="J4" s="66">
        <v>0</v>
      </c>
      <c r="K4" s="66">
        <v>0</v>
      </c>
      <c r="L4" s="66">
        <v>0</v>
      </c>
      <c r="M4" s="66">
        <v>0</v>
      </c>
      <c r="N4" s="66">
        <v>0</v>
      </c>
      <c r="O4" s="66">
        <v>0</v>
      </c>
    </row>
    <row r="5" spans="1:15" ht="15.75" customHeight="1" x14ac:dyDescent="0.2">
      <c r="B5" s="7" t="s">
        <v>185</v>
      </c>
      <c r="C5" s="65">
        <v>0</v>
      </c>
      <c r="D5" s="65">
        <v>0</v>
      </c>
      <c r="E5" s="65">
        <f>food_insecure</f>
        <v>0.48599999999999999</v>
      </c>
      <c r="F5" s="65">
        <f>food_insecure</f>
        <v>0.48599999999999999</v>
      </c>
      <c r="G5" s="65">
        <v>0</v>
      </c>
      <c r="H5" s="66">
        <v>0</v>
      </c>
      <c r="I5" s="66">
        <v>0</v>
      </c>
      <c r="J5" s="66">
        <v>0</v>
      </c>
      <c r="K5" s="66">
        <v>0</v>
      </c>
      <c r="L5" s="66">
        <v>0</v>
      </c>
      <c r="M5" s="66">
        <v>0</v>
      </c>
      <c r="N5" s="66">
        <v>0</v>
      </c>
      <c r="O5" s="66">
        <v>0</v>
      </c>
    </row>
    <row r="6" spans="1:15" ht="15.75" customHeight="1" x14ac:dyDescent="0.2">
      <c r="B6" s="7" t="s">
        <v>189</v>
      </c>
      <c r="C6" s="65">
        <v>0</v>
      </c>
      <c r="D6" s="65">
        <v>0</v>
      </c>
      <c r="E6" s="65">
        <f>1</f>
        <v>1</v>
      </c>
      <c r="F6" s="65">
        <f>1</f>
        <v>1</v>
      </c>
      <c r="G6" s="65">
        <f>1</f>
        <v>1</v>
      </c>
      <c r="H6" s="66">
        <v>0</v>
      </c>
      <c r="I6" s="66">
        <v>0</v>
      </c>
      <c r="J6" s="66">
        <v>0</v>
      </c>
      <c r="K6" s="66">
        <v>0</v>
      </c>
      <c r="L6" s="66">
        <v>0</v>
      </c>
      <c r="M6" s="66">
        <v>0</v>
      </c>
      <c r="N6" s="66">
        <v>0</v>
      </c>
      <c r="O6" s="66">
        <v>0</v>
      </c>
    </row>
    <row r="7" spans="1:15" ht="15.75" customHeight="1" x14ac:dyDescent="0.2">
      <c r="B7" s="25" t="s">
        <v>191</v>
      </c>
      <c r="C7" s="65">
        <f>diarrhoea_1mo*frac_diarrhea_severe</f>
        <v>7.2394881170018285E-2</v>
      </c>
      <c r="D7" s="65">
        <f>diarrhoea_1_5mo*frac_diarrhea_severe</f>
        <v>7.2394881170018285E-2</v>
      </c>
      <c r="E7" s="65">
        <f>diarrhoea_6_11mo*frac_diarrhea_severe</f>
        <v>7.2394881170018285E-2</v>
      </c>
      <c r="F7" s="65">
        <f>diarrhoea_12_23mo*frac_diarrhea_severe</f>
        <v>7.2394881170018285E-2</v>
      </c>
      <c r="G7" s="65">
        <f>diarrhoea_24_59mo*frac_diarrhea_severe</f>
        <v>7.2394881170018285E-2</v>
      </c>
      <c r="H7" s="66">
        <v>0</v>
      </c>
      <c r="I7" s="66">
        <v>0</v>
      </c>
      <c r="J7" s="66">
        <v>0</v>
      </c>
      <c r="K7" s="66">
        <v>0</v>
      </c>
      <c r="L7" s="66">
        <v>0</v>
      </c>
      <c r="M7" s="66">
        <v>0</v>
      </c>
      <c r="N7" s="66">
        <v>0</v>
      </c>
      <c r="O7" s="66">
        <v>0</v>
      </c>
    </row>
    <row r="8" spans="1:15" ht="15.75" customHeight="1" x14ac:dyDescent="0.2">
      <c r="B8" s="7" t="s">
        <v>192</v>
      </c>
      <c r="C8" s="65">
        <v>0</v>
      </c>
      <c r="D8" s="65">
        <v>0</v>
      </c>
      <c r="E8" s="65">
        <f>food_insecure</f>
        <v>0.48599999999999999</v>
      </c>
      <c r="F8" s="65">
        <f>food_insecure</f>
        <v>0.48599999999999999</v>
      </c>
      <c r="G8" s="65">
        <v>0</v>
      </c>
      <c r="H8" s="66">
        <v>0</v>
      </c>
      <c r="I8" s="66">
        <v>0</v>
      </c>
      <c r="J8" s="66">
        <v>0</v>
      </c>
      <c r="K8" s="66">
        <v>0</v>
      </c>
      <c r="L8" s="66">
        <v>0</v>
      </c>
      <c r="M8" s="66">
        <v>0</v>
      </c>
      <c r="N8" s="66">
        <v>0</v>
      </c>
      <c r="O8" s="66">
        <v>0</v>
      </c>
    </row>
    <row r="9" spans="1:15" ht="15.75" customHeight="1" x14ac:dyDescent="0.2">
      <c r="B9" s="7" t="s">
        <v>205</v>
      </c>
      <c r="C9" s="65">
        <v>0</v>
      </c>
      <c r="D9" s="65">
        <v>0</v>
      </c>
      <c r="E9" s="65">
        <f>food_insecure</f>
        <v>0.48599999999999999</v>
      </c>
      <c r="F9" s="65">
        <f>food_insecure</f>
        <v>0.48599999999999999</v>
      </c>
      <c r="G9" s="65">
        <v>0</v>
      </c>
      <c r="H9" s="66">
        <v>0</v>
      </c>
      <c r="I9" s="66">
        <v>0</v>
      </c>
      <c r="J9" s="66">
        <v>0</v>
      </c>
      <c r="K9" s="66">
        <v>0</v>
      </c>
      <c r="L9" s="66">
        <v>0</v>
      </c>
      <c r="M9" s="66">
        <v>0</v>
      </c>
      <c r="N9" s="66">
        <v>0</v>
      </c>
      <c r="O9" s="66">
        <v>0</v>
      </c>
    </row>
    <row r="10" spans="1:15" ht="15.75" customHeight="1" x14ac:dyDescent="0.2">
      <c r="B10" s="7" t="s">
        <v>161</v>
      </c>
      <c r="C10" s="65">
        <v>0</v>
      </c>
      <c r="D10" s="65">
        <f>IF(ISBLANK(comm_deliv), frac_children_health_facility,1)</f>
        <v>0.68</v>
      </c>
      <c r="E10" s="65">
        <f>IF(ISBLANK(comm_deliv), frac_children_health_facility,1)</f>
        <v>0.68</v>
      </c>
      <c r="F10" s="65">
        <f>IF(ISBLANK(comm_deliv), frac_children_health_facility,1)</f>
        <v>0.68</v>
      </c>
      <c r="G10" s="65">
        <f>IF(ISBLANK(comm_deliv), frac_children_health_facility,1)</f>
        <v>0.68</v>
      </c>
      <c r="H10" s="66">
        <v>0</v>
      </c>
      <c r="I10" s="66">
        <v>0</v>
      </c>
      <c r="J10" s="66">
        <v>0</v>
      </c>
      <c r="K10" s="66">
        <v>0</v>
      </c>
      <c r="L10" s="66">
        <v>0</v>
      </c>
      <c r="M10" s="66">
        <v>0</v>
      </c>
      <c r="N10" s="66">
        <v>0</v>
      </c>
      <c r="O10" s="66">
        <v>0</v>
      </c>
    </row>
    <row r="11" spans="1:15" ht="15" customHeight="1" x14ac:dyDescent="0.2">
      <c r="B11" s="7" t="s">
        <v>193</v>
      </c>
      <c r="C11" s="65">
        <v>0</v>
      </c>
      <c r="D11" s="65">
        <v>0</v>
      </c>
      <c r="E11" s="65">
        <v>1</v>
      </c>
      <c r="F11" s="65">
        <v>1</v>
      </c>
      <c r="G11" s="65">
        <v>1</v>
      </c>
      <c r="H11" s="66">
        <v>0</v>
      </c>
      <c r="I11" s="66">
        <v>0</v>
      </c>
      <c r="J11" s="66">
        <v>0</v>
      </c>
      <c r="K11" s="66">
        <v>0</v>
      </c>
      <c r="L11" s="66">
        <v>0</v>
      </c>
      <c r="M11" s="66">
        <v>0</v>
      </c>
      <c r="N11" s="66">
        <v>0</v>
      </c>
      <c r="O11" s="66">
        <v>0</v>
      </c>
    </row>
    <row r="12" spans="1:15" ht="15.75" customHeight="1" x14ac:dyDescent="0.2">
      <c r="B12" s="25" t="s">
        <v>199</v>
      </c>
      <c r="C12" s="65">
        <f>diarrhoea_1mo*frac_diarrhea_severe</f>
        <v>7.2394881170018285E-2</v>
      </c>
      <c r="D12" s="65">
        <f>diarrhoea_1_5mo*frac_diarrhea_severe</f>
        <v>7.2394881170018285E-2</v>
      </c>
      <c r="E12" s="65">
        <f>diarrhoea_6_11mo*frac_diarrhea_severe</f>
        <v>7.2394881170018285E-2</v>
      </c>
      <c r="F12" s="65">
        <f>diarrhoea_12_23mo*frac_diarrhea_severe</f>
        <v>7.2394881170018285E-2</v>
      </c>
      <c r="G12" s="65">
        <f>diarrhoea_24_59mo*frac_diarrhea_severe</f>
        <v>7.2394881170018285E-2</v>
      </c>
      <c r="H12" s="66">
        <v>0</v>
      </c>
      <c r="I12" s="66">
        <v>0</v>
      </c>
      <c r="J12" s="66">
        <v>0</v>
      </c>
      <c r="K12" s="66">
        <v>0</v>
      </c>
      <c r="L12" s="66">
        <v>0</v>
      </c>
      <c r="M12" s="66">
        <v>0</v>
      </c>
      <c r="N12" s="66">
        <v>0</v>
      </c>
      <c r="O12" s="66">
        <v>0</v>
      </c>
    </row>
    <row r="13" spans="1:15" ht="15.75" customHeight="1" x14ac:dyDescent="0.2">
      <c r="B13" s="7" t="s">
        <v>200</v>
      </c>
      <c r="C13" s="65">
        <v>0</v>
      </c>
      <c r="D13" s="65">
        <v>0</v>
      </c>
      <c r="E13" s="65">
        <v>1</v>
      </c>
      <c r="F13" s="65">
        <v>1</v>
      </c>
      <c r="G13" s="65">
        <v>1</v>
      </c>
      <c r="H13" s="66">
        <v>0</v>
      </c>
      <c r="I13" s="66">
        <v>0</v>
      </c>
      <c r="J13" s="66">
        <v>0</v>
      </c>
      <c r="K13" s="66">
        <v>0</v>
      </c>
      <c r="L13" s="66">
        <v>0</v>
      </c>
      <c r="M13" s="66">
        <v>0</v>
      </c>
      <c r="N13" s="66">
        <v>0</v>
      </c>
      <c r="O13" s="66">
        <v>0</v>
      </c>
    </row>
    <row r="14" spans="1:15" ht="15.75" customHeight="1" x14ac:dyDescent="0.2">
      <c r="B14" s="25"/>
    </row>
    <row r="15" spans="1:15" ht="15.75" customHeight="1" x14ac:dyDescent="0.2">
      <c r="A15" s="39" t="s">
        <v>100</v>
      </c>
      <c r="B15" s="25" t="s">
        <v>168</v>
      </c>
      <c r="C15" s="66">
        <v>0</v>
      </c>
      <c r="D15" s="66">
        <v>0</v>
      </c>
      <c r="E15" s="66">
        <v>0</v>
      </c>
      <c r="F15" s="66">
        <v>0</v>
      </c>
      <c r="G15" s="66">
        <v>0</v>
      </c>
      <c r="H15" s="65">
        <f>food_insecure</f>
        <v>0.48599999999999999</v>
      </c>
      <c r="I15" s="65">
        <f>food_insecure</f>
        <v>0.48599999999999999</v>
      </c>
      <c r="J15" s="65">
        <f>food_insecure</f>
        <v>0.48599999999999999</v>
      </c>
      <c r="K15" s="65">
        <f>food_insecure</f>
        <v>0.48599999999999999</v>
      </c>
      <c r="L15" s="66">
        <v>0</v>
      </c>
      <c r="M15" s="66">
        <v>0</v>
      </c>
      <c r="N15" s="66">
        <v>0</v>
      </c>
      <c r="O15" s="66">
        <v>0</v>
      </c>
    </row>
    <row r="16" spans="1:15" ht="15.75" customHeight="1" x14ac:dyDescent="0.2">
      <c r="A16" s="39"/>
      <c r="B16" s="7" t="s">
        <v>169</v>
      </c>
      <c r="C16" s="66">
        <v>0</v>
      </c>
      <c r="D16" s="66">
        <v>0</v>
      </c>
      <c r="E16" s="66">
        <v>0</v>
      </c>
      <c r="F16" s="66">
        <v>0</v>
      </c>
      <c r="G16" s="66">
        <v>0</v>
      </c>
      <c r="H16" s="65">
        <v>1</v>
      </c>
      <c r="I16" s="65">
        <v>1</v>
      </c>
      <c r="J16" s="65">
        <v>1</v>
      </c>
      <c r="K16" s="65">
        <v>1</v>
      </c>
      <c r="L16" s="66">
        <v>0</v>
      </c>
      <c r="M16" s="66">
        <v>0</v>
      </c>
      <c r="N16" s="66">
        <v>0</v>
      </c>
      <c r="O16" s="66">
        <v>0</v>
      </c>
    </row>
    <row r="17" spans="1:15" ht="15.75" customHeight="1" x14ac:dyDescent="0.2">
      <c r="A17" s="39"/>
      <c r="B17" s="7" t="s">
        <v>180</v>
      </c>
      <c r="C17" s="66">
        <v>0</v>
      </c>
      <c r="D17" s="66">
        <v>0</v>
      </c>
      <c r="E17" s="66">
        <v>0</v>
      </c>
      <c r="F17" s="66">
        <v>0</v>
      </c>
      <c r="G17" s="66">
        <v>0</v>
      </c>
      <c r="H17" s="65">
        <f>1</f>
        <v>1</v>
      </c>
      <c r="I17" s="65">
        <f>1</f>
        <v>1</v>
      </c>
      <c r="J17" s="65">
        <f>1</f>
        <v>1</v>
      </c>
      <c r="K17" s="65">
        <f>1</f>
        <v>1</v>
      </c>
      <c r="L17" s="66">
        <v>0</v>
      </c>
      <c r="M17" s="66">
        <v>0</v>
      </c>
      <c r="N17" s="66">
        <v>0</v>
      </c>
      <c r="O17" s="66">
        <v>0</v>
      </c>
    </row>
    <row r="18" spans="1:15" ht="15.75" customHeight="1" x14ac:dyDescent="0.2">
      <c r="A18" s="39"/>
      <c r="B18" s="7" t="s">
        <v>181</v>
      </c>
      <c r="C18" s="66">
        <v>0</v>
      </c>
      <c r="D18" s="66">
        <v>0</v>
      </c>
      <c r="E18" s="66">
        <v>0</v>
      </c>
      <c r="F18" s="66">
        <v>0</v>
      </c>
      <c r="G18" s="66">
        <v>0</v>
      </c>
      <c r="H18" s="65">
        <f>frac_PW_health_facility</f>
        <v>0.77599999999999991</v>
      </c>
      <c r="I18" s="65">
        <f>frac_PW_health_facility</f>
        <v>0.77599999999999991</v>
      </c>
      <c r="J18" s="65">
        <f>frac_PW_health_facility</f>
        <v>0.77599999999999991</v>
      </c>
      <c r="K18" s="65">
        <f>frac_PW_health_facility</f>
        <v>0.77599999999999991</v>
      </c>
      <c r="L18" s="66">
        <v>0</v>
      </c>
      <c r="M18" s="66">
        <v>0</v>
      </c>
      <c r="N18" s="66">
        <v>0</v>
      </c>
      <c r="O18" s="66">
        <v>0</v>
      </c>
    </row>
    <row r="19" spans="1:15" ht="15" customHeight="1" x14ac:dyDescent="0.2">
      <c r="B19" s="25" t="s">
        <v>182</v>
      </c>
      <c r="C19" s="66">
        <v>0</v>
      </c>
      <c r="D19" s="66">
        <v>0</v>
      </c>
      <c r="E19" s="66">
        <v>0</v>
      </c>
      <c r="F19" s="66">
        <v>0</v>
      </c>
      <c r="G19" s="66">
        <v>0</v>
      </c>
      <c r="H19" s="65">
        <f>frac_malaria_risk</f>
        <v>1</v>
      </c>
      <c r="I19" s="65">
        <f>frac_malaria_risk</f>
        <v>1</v>
      </c>
      <c r="J19" s="65">
        <f>frac_malaria_risk</f>
        <v>1</v>
      </c>
      <c r="K19" s="65">
        <f>frac_malaria_risk</f>
        <v>1</v>
      </c>
      <c r="L19" s="66">
        <v>0</v>
      </c>
      <c r="M19" s="66">
        <v>0</v>
      </c>
      <c r="N19" s="66">
        <v>0</v>
      </c>
      <c r="O19" s="66">
        <v>0</v>
      </c>
    </row>
    <row r="20" spans="1:15" ht="15.75" customHeight="1" x14ac:dyDescent="0.2">
      <c r="B20" s="7" t="s">
        <v>187</v>
      </c>
      <c r="C20" s="66">
        <v>0</v>
      </c>
      <c r="D20" s="66">
        <v>0</v>
      </c>
      <c r="E20" s="66">
        <v>0</v>
      </c>
      <c r="F20" s="66">
        <v>0</v>
      </c>
      <c r="G20" s="66">
        <v>0</v>
      </c>
      <c r="H20" s="65">
        <v>1</v>
      </c>
      <c r="I20" s="65">
        <v>1</v>
      </c>
      <c r="J20" s="65">
        <v>1</v>
      </c>
      <c r="K20" s="65">
        <v>1</v>
      </c>
      <c r="L20" s="66">
        <v>0</v>
      </c>
      <c r="M20" s="66">
        <v>0</v>
      </c>
      <c r="N20" s="66">
        <v>0</v>
      </c>
      <c r="O20" s="66">
        <v>0</v>
      </c>
    </row>
    <row r="21" spans="1:15" ht="15.75" customHeight="1" x14ac:dyDescent="0.2">
      <c r="B21" s="7" t="s">
        <v>188</v>
      </c>
      <c r="C21" s="66">
        <v>0</v>
      </c>
      <c r="D21" s="66">
        <v>0</v>
      </c>
      <c r="E21" s="66">
        <v>0</v>
      </c>
      <c r="F21" s="66">
        <v>0</v>
      </c>
      <c r="G21" s="66">
        <v>0</v>
      </c>
      <c r="H21" s="65">
        <v>1</v>
      </c>
      <c r="I21" s="65">
        <v>1</v>
      </c>
      <c r="J21" s="65">
        <v>1</v>
      </c>
      <c r="K21" s="65">
        <v>1</v>
      </c>
      <c r="L21" s="66">
        <v>0</v>
      </c>
      <c r="M21" s="66">
        <v>0</v>
      </c>
      <c r="N21" s="66">
        <v>0</v>
      </c>
      <c r="O21" s="66">
        <v>0</v>
      </c>
    </row>
    <row r="22" spans="1:15" ht="15.75" customHeight="1" x14ac:dyDescent="0.2">
      <c r="B22" s="25" t="s">
        <v>190</v>
      </c>
      <c r="C22" s="66">
        <v>0</v>
      </c>
      <c r="D22" s="66">
        <v>0</v>
      </c>
      <c r="E22" s="66">
        <v>0</v>
      </c>
      <c r="F22" s="66">
        <v>0</v>
      </c>
      <c r="G22" s="66">
        <v>0</v>
      </c>
      <c r="H22" s="65">
        <f>1</f>
        <v>1</v>
      </c>
      <c r="I22" s="65">
        <f>1</f>
        <v>1</v>
      </c>
      <c r="J22" s="65">
        <f>1</f>
        <v>1</v>
      </c>
      <c r="K22" s="65">
        <f>1</f>
        <v>1</v>
      </c>
      <c r="L22" s="66">
        <v>0</v>
      </c>
      <c r="M22" s="66">
        <v>0</v>
      </c>
      <c r="N22" s="66">
        <v>0</v>
      </c>
      <c r="O22" s="66">
        <v>0</v>
      </c>
    </row>
    <row r="23" spans="1:15" ht="15.75" customHeight="1" x14ac:dyDescent="0.2">
      <c r="B23" s="25"/>
    </row>
    <row r="24" spans="1:15" ht="15.75" customHeight="1" x14ac:dyDescent="0.2">
      <c r="A24" s="39" t="s">
        <v>75</v>
      </c>
      <c r="B24" s="85" t="s">
        <v>172</v>
      </c>
      <c r="C24" s="66">
        <v>0</v>
      </c>
      <c r="D24" s="66">
        <v>0</v>
      </c>
      <c r="E24" s="66">
        <v>0</v>
      </c>
      <c r="F24" s="66">
        <v>0</v>
      </c>
      <c r="G24" s="66">
        <v>0</v>
      </c>
      <c r="H24" s="66">
        <v>0</v>
      </c>
      <c r="I24" s="66">
        <v>0</v>
      </c>
      <c r="J24" s="66">
        <v>0</v>
      </c>
      <c r="K24" s="66">
        <v>0</v>
      </c>
      <c r="L24" s="65">
        <f>famplan_unmet_need</f>
        <v>0.7609999999999999</v>
      </c>
      <c r="M24" s="65">
        <f>famplan_unmet_need</f>
        <v>0.7609999999999999</v>
      </c>
      <c r="N24" s="65">
        <f>famplan_unmet_need</f>
        <v>0.7609999999999999</v>
      </c>
      <c r="O24" s="65">
        <f>famplan_unmet_need</f>
        <v>0.7609999999999999</v>
      </c>
    </row>
    <row r="25" spans="1:15" ht="15.75" customHeight="1" x14ac:dyDescent="0.2">
      <c r="B25" s="85" t="s">
        <v>176</v>
      </c>
      <c r="C25" s="66">
        <v>0</v>
      </c>
      <c r="D25" s="66">
        <v>0</v>
      </c>
      <c r="E25" s="66">
        <v>0</v>
      </c>
      <c r="F25" s="66">
        <v>0</v>
      </c>
      <c r="G25" s="66">
        <v>0</v>
      </c>
      <c r="H25" s="66">
        <v>0</v>
      </c>
      <c r="I25" s="66">
        <v>0</v>
      </c>
      <c r="J25" s="66">
        <v>0</v>
      </c>
      <c r="K25" s="66">
        <v>0</v>
      </c>
      <c r="L25" s="65">
        <f>(1-food_insecure)*(0.49)*(1-school_attendance) + food_insecure*(0.7)*(1-school_attendance)</f>
        <v>0.39902877721375207</v>
      </c>
      <c r="M25" s="65">
        <f>(1-food_insecure)*(0.49)+food_insecure*(0.7)</f>
        <v>0.59206000000000003</v>
      </c>
      <c r="N25" s="65">
        <f>(1-food_insecure)*(0.49)+food_insecure*(0.7)</f>
        <v>0.59206000000000003</v>
      </c>
      <c r="O25" s="65">
        <f>(1-food_insecure)*(0.49)+food_insecure*(0.7)</f>
        <v>0.59206000000000003</v>
      </c>
    </row>
    <row r="26" spans="1:15" ht="15.75" customHeight="1" x14ac:dyDescent="0.2">
      <c r="B26" s="85" t="s">
        <v>177</v>
      </c>
      <c r="C26" s="66">
        <v>0</v>
      </c>
      <c r="D26" s="66">
        <v>0</v>
      </c>
      <c r="E26" s="66">
        <v>0</v>
      </c>
      <c r="F26" s="66">
        <v>0</v>
      </c>
      <c r="G26" s="66">
        <v>0</v>
      </c>
      <c r="H26" s="66">
        <v>0</v>
      </c>
      <c r="I26" s="66">
        <v>0</v>
      </c>
      <c r="J26" s="66">
        <v>0</v>
      </c>
      <c r="K26" s="66">
        <v>0</v>
      </c>
      <c r="L26" s="65">
        <f>(1-food_insecure)*(0.21)*(1-school_attendance) + food_insecure*(0.3)*(1-school_attendance)</f>
        <v>0.17101233309160802</v>
      </c>
      <c r="M26" s="65">
        <f>(1-food_insecure)*(0.21)+food_insecure*(0.3)</f>
        <v>0.25373999999999997</v>
      </c>
      <c r="N26" s="65">
        <f>(1-food_insecure)*(0.21)+food_insecure*(0.3)</f>
        <v>0.25373999999999997</v>
      </c>
      <c r="O26" s="65">
        <f>(1-food_insecure)*(0.21)+food_insecure*(0.3)</f>
        <v>0.25373999999999997</v>
      </c>
    </row>
    <row r="27" spans="1:15" ht="15.75" customHeight="1" x14ac:dyDescent="0.2">
      <c r="B27" s="85" t="s">
        <v>178</v>
      </c>
      <c r="C27" s="66">
        <v>0</v>
      </c>
      <c r="D27" s="66">
        <v>0</v>
      </c>
      <c r="E27" s="66">
        <v>0</v>
      </c>
      <c r="F27" s="66">
        <v>0</v>
      </c>
      <c r="G27" s="66">
        <v>0</v>
      </c>
      <c r="H27" s="66">
        <v>0</v>
      </c>
      <c r="I27" s="66">
        <v>0</v>
      </c>
      <c r="J27" s="66">
        <v>0</v>
      </c>
      <c r="K27" s="66">
        <v>0</v>
      </c>
      <c r="L27" s="65">
        <f>(1-food_insecure)*(0.3)*(1-school_attendance)</f>
        <v>0.10392567889464001</v>
      </c>
      <c r="M27" s="65">
        <f>(1-food_insecure)*(0.3)</f>
        <v>0.1542</v>
      </c>
      <c r="N27" s="65">
        <f>(1-food_insecure)*(0.3)</f>
        <v>0.1542</v>
      </c>
      <c r="O27" s="65">
        <f>(1-food_insecure)*(0.3)</f>
        <v>0.1542</v>
      </c>
    </row>
    <row r="28" spans="1:15" ht="15.75" customHeight="1" x14ac:dyDescent="0.2">
      <c r="B28" s="85" t="s">
        <v>179</v>
      </c>
      <c r="C28" s="66">
        <v>0</v>
      </c>
      <c r="D28" s="66">
        <v>0</v>
      </c>
      <c r="E28" s="66">
        <v>0</v>
      </c>
      <c r="F28" s="66">
        <v>0</v>
      </c>
      <c r="G28" s="66">
        <v>0</v>
      </c>
      <c r="H28" s="66">
        <v>0</v>
      </c>
      <c r="I28" s="66">
        <v>0</v>
      </c>
      <c r="J28" s="66">
        <v>0</v>
      </c>
      <c r="K28" s="66">
        <v>0</v>
      </c>
      <c r="L28" s="65">
        <f>(1-food_insecure)*1*school_attendance + food_insecure*1*school_attendance</f>
        <v>0.32603321079999997</v>
      </c>
      <c r="M28" s="65">
        <v>0</v>
      </c>
      <c r="N28" s="65">
        <v>0</v>
      </c>
      <c r="O28" s="65">
        <v>0</v>
      </c>
    </row>
    <row r="29" spans="1:15" ht="15.75" customHeight="1" x14ac:dyDescent="0.2">
      <c r="B29" s="7"/>
      <c r="C29" s="2"/>
      <c r="D29" s="2"/>
      <c r="E29" s="6"/>
      <c r="F29" s="6"/>
      <c r="G29" s="6"/>
      <c r="H29" s="6"/>
      <c r="I29" s="6"/>
    </row>
    <row r="30" spans="1:15" ht="15.75" customHeight="1" x14ac:dyDescent="0.2">
      <c r="A30" s="39" t="s">
        <v>210</v>
      </c>
      <c r="B30" s="7" t="s">
        <v>173</v>
      </c>
      <c r="C30" s="65">
        <v>0</v>
      </c>
      <c r="D30" s="65">
        <v>0</v>
      </c>
      <c r="E30" s="65">
        <f t="shared" ref="E30:O30" si="0">frac_maize</f>
        <v>0.1</v>
      </c>
      <c r="F30" s="65">
        <f t="shared" si="0"/>
        <v>0.1</v>
      </c>
      <c r="G30" s="65">
        <f t="shared" si="0"/>
        <v>0.1</v>
      </c>
      <c r="H30" s="65">
        <f t="shared" si="0"/>
        <v>0.1</v>
      </c>
      <c r="I30" s="65">
        <f t="shared" si="0"/>
        <v>0.1</v>
      </c>
      <c r="J30" s="65">
        <f t="shared" si="0"/>
        <v>0.1</v>
      </c>
      <c r="K30" s="65">
        <f t="shared" si="0"/>
        <v>0.1</v>
      </c>
      <c r="L30" s="65">
        <f t="shared" si="0"/>
        <v>0.1</v>
      </c>
      <c r="M30" s="65">
        <f t="shared" si="0"/>
        <v>0.1</v>
      </c>
      <c r="N30" s="65">
        <f t="shared" si="0"/>
        <v>0.1</v>
      </c>
      <c r="O30" s="65">
        <f t="shared" si="0"/>
        <v>0.1</v>
      </c>
    </row>
    <row r="31" spans="1:15" ht="15.75" customHeight="1" x14ac:dyDescent="0.2">
      <c r="B31" s="7" t="s">
        <v>174</v>
      </c>
      <c r="C31" s="65">
        <v>0</v>
      </c>
      <c r="D31" s="65">
        <v>0</v>
      </c>
      <c r="E31" s="65">
        <f t="shared" ref="E31:O31" si="1">frac_rice</f>
        <v>0.1</v>
      </c>
      <c r="F31" s="65">
        <f t="shared" si="1"/>
        <v>0.1</v>
      </c>
      <c r="G31" s="65">
        <f t="shared" si="1"/>
        <v>0.1</v>
      </c>
      <c r="H31" s="65">
        <f t="shared" si="1"/>
        <v>0.1</v>
      </c>
      <c r="I31" s="65">
        <f t="shared" si="1"/>
        <v>0.1</v>
      </c>
      <c r="J31" s="65">
        <f t="shared" si="1"/>
        <v>0.1</v>
      </c>
      <c r="K31" s="65">
        <f t="shared" si="1"/>
        <v>0.1</v>
      </c>
      <c r="L31" s="65">
        <f t="shared" si="1"/>
        <v>0.1</v>
      </c>
      <c r="M31" s="65">
        <f t="shared" si="1"/>
        <v>0.1</v>
      </c>
      <c r="N31" s="65">
        <f t="shared" si="1"/>
        <v>0.1</v>
      </c>
      <c r="O31" s="65">
        <f t="shared" si="1"/>
        <v>0.1</v>
      </c>
    </row>
    <row r="32" spans="1:15" ht="15.75" customHeight="1" x14ac:dyDescent="0.2">
      <c r="B32" s="7" t="s">
        <v>175</v>
      </c>
      <c r="C32" s="65">
        <v>0</v>
      </c>
      <c r="D32" s="65">
        <v>0</v>
      </c>
      <c r="E32" s="65">
        <f t="shared" ref="E32:O32" si="2">frac_wheat</f>
        <v>0.1</v>
      </c>
      <c r="F32" s="65">
        <f t="shared" si="2"/>
        <v>0.1</v>
      </c>
      <c r="G32" s="65">
        <f t="shared" si="2"/>
        <v>0.1</v>
      </c>
      <c r="H32" s="65">
        <f t="shared" si="2"/>
        <v>0.1</v>
      </c>
      <c r="I32" s="65">
        <f t="shared" si="2"/>
        <v>0.1</v>
      </c>
      <c r="J32" s="65">
        <f t="shared" si="2"/>
        <v>0.1</v>
      </c>
      <c r="K32" s="65">
        <f t="shared" si="2"/>
        <v>0.1</v>
      </c>
      <c r="L32" s="65">
        <f t="shared" si="2"/>
        <v>0.1</v>
      </c>
      <c r="M32" s="65">
        <f t="shared" si="2"/>
        <v>0.1</v>
      </c>
      <c r="N32" s="65">
        <f t="shared" si="2"/>
        <v>0.1</v>
      </c>
      <c r="O32" s="65">
        <f t="shared" si="2"/>
        <v>0.1</v>
      </c>
    </row>
    <row r="33" spans="2:15" ht="15.75" customHeight="1" x14ac:dyDescent="0.2">
      <c r="B33" s="7" t="s">
        <v>183</v>
      </c>
      <c r="C33" s="65">
        <v>0</v>
      </c>
      <c r="D33" s="65">
        <v>0</v>
      </c>
      <c r="E33" s="65">
        <v>1</v>
      </c>
      <c r="F33" s="65">
        <v>1</v>
      </c>
      <c r="G33" s="65">
        <v>1</v>
      </c>
      <c r="H33" s="65">
        <v>1</v>
      </c>
      <c r="I33" s="65">
        <v>1</v>
      </c>
      <c r="J33" s="65">
        <v>1</v>
      </c>
      <c r="K33" s="65">
        <v>1</v>
      </c>
      <c r="L33" s="65">
        <v>1</v>
      </c>
      <c r="M33" s="65">
        <v>1</v>
      </c>
      <c r="N33" s="65">
        <v>1</v>
      </c>
      <c r="O33" s="65">
        <v>1</v>
      </c>
    </row>
    <row r="34" spans="2:15" ht="15.75" customHeight="1" x14ac:dyDescent="0.2">
      <c r="B34" s="7" t="s">
        <v>186</v>
      </c>
      <c r="C34" s="65">
        <f t="shared" ref="C34:O34" si="3">frac_malaria_risk</f>
        <v>1</v>
      </c>
      <c r="D34" s="65">
        <f t="shared" si="3"/>
        <v>1</v>
      </c>
      <c r="E34" s="65">
        <f t="shared" si="3"/>
        <v>1</v>
      </c>
      <c r="F34" s="65">
        <f t="shared" si="3"/>
        <v>1</v>
      </c>
      <c r="G34" s="65">
        <f t="shared" si="3"/>
        <v>1</v>
      </c>
      <c r="H34" s="65">
        <f t="shared" si="3"/>
        <v>1</v>
      </c>
      <c r="I34" s="65">
        <f t="shared" si="3"/>
        <v>1</v>
      </c>
      <c r="J34" s="65">
        <f t="shared" si="3"/>
        <v>1</v>
      </c>
      <c r="K34" s="65">
        <f t="shared" si="3"/>
        <v>1</v>
      </c>
      <c r="L34" s="65">
        <f t="shared" si="3"/>
        <v>1</v>
      </c>
      <c r="M34" s="65">
        <f t="shared" si="3"/>
        <v>1</v>
      </c>
      <c r="N34" s="65">
        <f t="shared" si="3"/>
        <v>1</v>
      </c>
      <c r="O34" s="65">
        <f t="shared" si="3"/>
        <v>1</v>
      </c>
    </row>
    <row r="35" spans="2:15" ht="15.75" customHeight="1" x14ac:dyDescent="0.2">
      <c r="B35" s="25" t="s">
        <v>194</v>
      </c>
      <c r="C35" s="65">
        <v>1</v>
      </c>
      <c r="D35" s="65">
        <v>1</v>
      </c>
      <c r="E35" s="65">
        <v>1</v>
      </c>
      <c r="F35" s="65">
        <v>1</v>
      </c>
      <c r="G35" s="65">
        <v>1</v>
      </c>
      <c r="H35" s="65">
        <v>1</v>
      </c>
      <c r="I35" s="65">
        <v>1</v>
      </c>
      <c r="J35" s="65">
        <v>1</v>
      </c>
      <c r="K35" s="65">
        <v>1</v>
      </c>
      <c r="L35" s="65">
        <v>1</v>
      </c>
      <c r="M35" s="65">
        <v>1</v>
      </c>
      <c r="N35" s="65">
        <v>1</v>
      </c>
      <c r="O35" s="65">
        <v>1</v>
      </c>
    </row>
    <row r="36" spans="2:15" ht="15.75" customHeight="1" x14ac:dyDescent="0.2">
      <c r="B36" s="25" t="s">
        <v>195</v>
      </c>
      <c r="C36" s="65">
        <v>1</v>
      </c>
      <c r="D36" s="65">
        <v>1</v>
      </c>
      <c r="E36" s="65">
        <v>1</v>
      </c>
      <c r="F36" s="65">
        <v>1</v>
      </c>
      <c r="G36" s="65">
        <v>1</v>
      </c>
      <c r="H36" s="65">
        <v>1</v>
      </c>
      <c r="I36" s="65">
        <v>1</v>
      </c>
      <c r="J36" s="65">
        <v>1</v>
      </c>
      <c r="K36" s="65">
        <v>1</v>
      </c>
      <c r="L36" s="65">
        <v>1</v>
      </c>
      <c r="M36" s="65">
        <v>1</v>
      </c>
      <c r="N36" s="65">
        <v>1</v>
      </c>
      <c r="O36" s="65">
        <v>1</v>
      </c>
    </row>
    <row r="37" spans="2:15" ht="15.75" customHeight="1" x14ac:dyDescent="0.2">
      <c r="B37" s="25" t="s">
        <v>196</v>
      </c>
      <c r="C37" s="65">
        <v>1</v>
      </c>
      <c r="D37" s="65">
        <v>1</v>
      </c>
      <c r="E37" s="65">
        <v>1</v>
      </c>
      <c r="F37" s="65">
        <v>1</v>
      </c>
      <c r="G37" s="65">
        <v>1</v>
      </c>
      <c r="H37" s="65">
        <v>1</v>
      </c>
      <c r="I37" s="65">
        <v>1</v>
      </c>
      <c r="J37" s="65">
        <v>1</v>
      </c>
      <c r="K37" s="65">
        <v>1</v>
      </c>
      <c r="L37" s="65">
        <v>1</v>
      </c>
      <c r="M37" s="65">
        <v>1</v>
      </c>
      <c r="N37" s="65">
        <v>1</v>
      </c>
      <c r="O37" s="65">
        <v>1</v>
      </c>
    </row>
    <row r="38" spans="2:15" ht="15.75" customHeight="1" x14ac:dyDescent="0.2">
      <c r="B38" s="25" t="s">
        <v>197</v>
      </c>
      <c r="C38" s="65">
        <v>1</v>
      </c>
      <c r="D38" s="65">
        <v>1</v>
      </c>
      <c r="E38" s="65">
        <v>1</v>
      </c>
      <c r="F38" s="65">
        <v>1</v>
      </c>
      <c r="G38" s="65">
        <v>1</v>
      </c>
      <c r="H38" s="65">
        <v>1</v>
      </c>
      <c r="I38" s="65">
        <v>1</v>
      </c>
      <c r="J38" s="65">
        <v>1</v>
      </c>
      <c r="K38" s="65">
        <v>1</v>
      </c>
      <c r="L38" s="65">
        <v>1</v>
      </c>
      <c r="M38" s="65">
        <v>1</v>
      </c>
      <c r="N38" s="65">
        <v>1</v>
      </c>
      <c r="O38" s="65">
        <v>1</v>
      </c>
    </row>
    <row r="39" spans="2:15" ht="15.75" customHeight="1" x14ac:dyDescent="0.2">
      <c r="B39" s="25" t="s">
        <v>198</v>
      </c>
      <c r="C39" s="65">
        <v>1</v>
      </c>
      <c r="D39" s="65">
        <v>1</v>
      </c>
      <c r="E39" s="65">
        <v>1</v>
      </c>
      <c r="F39" s="65">
        <v>1</v>
      </c>
      <c r="G39" s="65">
        <v>1</v>
      </c>
      <c r="H39" s="65">
        <v>1</v>
      </c>
      <c r="I39" s="65">
        <v>1</v>
      </c>
      <c r="J39" s="65">
        <v>1</v>
      </c>
      <c r="K39" s="65">
        <v>1</v>
      </c>
      <c r="L39" s="65">
        <v>1</v>
      </c>
      <c r="M39" s="65">
        <v>1</v>
      </c>
      <c r="N39" s="65">
        <v>1</v>
      </c>
      <c r="O39" s="65">
        <v>1</v>
      </c>
    </row>
    <row r="40" spans="2:15" ht="15.75" customHeight="1" x14ac:dyDescent="0.2">
      <c r="B40" s="25"/>
    </row>
  </sheetData>
  <sheetProtection algorithmName="SHA-512" hashValue="UKYtaXZgMIOFYUmWlIRSHNwsr5/6hyMec9qqXxDJsWJtwMyK0QEoOLG3hdLbttAlUYjHdYrbHqouk8EUU3/cmw==" saltValue="0+tUdZQsrIOagWO/BjjDHQ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4"/>
  <sheetViews>
    <sheetView workbookViewId="0"/>
  </sheetViews>
  <sheetFormatPr defaultColWidth="11.42578125" defaultRowHeight="12.75" x14ac:dyDescent="0.2"/>
  <sheetData>
    <row r="1" spans="1:1" x14ac:dyDescent="0.2">
      <c r="A1" s="113" t="s">
        <v>201</v>
      </c>
    </row>
    <row r="2" spans="1:1" x14ac:dyDescent="0.2">
      <c r="A2" s="113" t="s">
        <v>212</v>
      </c>
    </row>
    <row r="3" spans="1:1" x14ac:dyDescent="0.2">
      <c r="A3" s="113" t="s">
        <v>213</v>
      </c>
    </row>
    <row r="4" spans="1:1" x14ac:dyDescent="0.2">
      <c r="A4" s="113" t="s">
        <v>214</v>
      </c>
    </row>
  </sheetData>
  <sheetProtection algorithmName="SHA-512" hashValue="MQb9g9hArjFXRslQKjq0EQkWN2DC6Atd3XD6NPHNlJqREq9MnPt/BBO40invuJio/nqY7rTY5b4/NA0FRaRkvw==" saltValue="QvpX9kC6rl/rqYrnL94gpw==" spinCount="100000" sheet="1" objects="1" scenario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tabColor theme="0" tint="-0.249977111117893"/>
  </sheetPr>
  <dimension ref="A1:E10"/>
  <sheetViews>
    <sheetView workbookViewId="0">
      <selection activeCell="F8" sqref="F8"/>
    </sheetView>
  </sheetViews>
  <sheetFormatPr defaultColWidth="11.42578125" defaultRowHeight="12.75" x14ac:dyDescent="0.2"/>
  <cols>
    <col min="1" max="1" width="33.7109375" style="81" customWidth="1"/>
    <col min="2" max="2" width="12.42578125" style="81" customWidth="1"/>
    <col min="3" max="4" width="11.42578125" style="81" customWidth="1"/>
    <col min="5" max="5" width="17.42578125" style="81" customWidth="1"/>
    <col min="6" max="6" width="11.42578125" style="81" customWidth="1"/>
    <col min="7" max="16384" width="11.42578125" style="81"/>
  </cols>
  <sheetData>
    <row r="1" spans="1:5" x14ac:dyDescent="0.2">
      <c r="A1" s="71" t="s">
        <v>216</v>
      </c>
      <c r="B1" s="71" t="s">
        <v>215</v>
      </c>
      <c r="C1" s="71" t="s">
        <v>8</v>
      </c>
      <c r="D1" s="71" t="s">
        <v>144</v>
      </c>
      <c r="E1" s="71" t="s">
        <v>225</v>
      </c>
    </row>
    <row r="2" spans="1:5" ht="13.9" customHeight="1" x14ac:dyDescent="0.2">
      <c r="A2" s="26" t="s">
        <v>217</v>
      </c>
      <c r="B2" s="26">
        <v>0.9</v>
      </c>
      <c r="C2" s="81">
        <v>0.09</v>
      </c>
      <c r="D2" s="81">
        <v>0.8</v>
      </c>
      <c r="E2" s="81">
        <f t="shared" ref="E2:E10" si="0">C2*D2</f>
        <v>7.1999999999999995E-2</v>
      </c>
    </row>
    <row r="3" spans="1:5" ht="13.9" customHeight="1" x14ac:dyDescent="0.2">
      <c r="A3" s="26" t="s">
        <v>218</v>
      </c>
      <c r="B3" s="26">
        <v>1</v>
      </c>
      <c r="C3" s="81">
        <v>0.02</v>
      </c>
      <c r="D3" s="81">
        <v>1.9</v>
      </c>
      <c r="E3" s="81">
        <f t="shared" si="0"/>
        <v>3.7999999999999999E-2</v>
      </c>
    </row>
    <row r="4" spans="1:5" ht="13.9" customHeight="1" x14ac:dyDescent="0.2">
      <c r="A4" s="26" t="s">
        <v>219</v>
      </c>
      <c r="B4" s="26">
        <v>1</v>
      </c>
      <c r="C4" s="81">
        <v>0.08</v>
      </c>
      <c r="D4" s="81">
        <v>2</v>
      </c>
      <c r="E4" s="81">
        <f t="shared" si="0"/>
        <v>0.16</v>
      </c>
    </row>
    <row r="5" spans="1:5" ht="13.9" customHeight="1" x14ac:dyDescent="0.2">
      <c r="A5" s="26" t="s">
        <v>220</v>
      </c>
      <c r="B5" s="26">
        <v>1</v>
      </c>
      <c r="C5" s="81">
        <v>0.18</v>
      </c>
      <c r="D5" s="81">
        <v>0.7</v>
      </c>
      <c r="E5" s="81">
        <f t="shared" si="0"/>
        <v>0.126</v>
      </c>
    </row>
    <row r="6" spans="1:5" ht="13.9" customHeight="1" x14ac:dyDescent="0.2">
      <c r="A6" s="26" t="s">
        <v>9</v>
      </c>
      <c r="B6" s="26">
        <v>1</v>
      </c>
      <c r="C6" s="81">
        <v>0.02</v>
      </c>
      <c r="D6" s="81">
        <v>0.7</v>
      </c>
      <c r="E6" s="81">
        <f t="shared" si="0"/>
        <v>1.3999999999999999E-2</v>
      </c>
    </row>
    <row r="7" spans="1:5" ht="13.9" customHeight="1" x14ac:dyDescent="0.2">
      <c r="A7" s="26" t="s">
        <v>221</v>
      </c>
      <c r="B7" s="26">
        <v>0.93</v>
      </c>
      <c r="C7" s="81">
        <v>0.45</v>
      </c>
      <c r="D7" s="81">
        <v>0.9</v>
      </c>
      <c r="E7" s="81">
        <f t="shared" si="0"/>
        <v>0.40500000000000003</v>
      </c>
    </row>
    <row r="8" spans="1:5" ht="13.9" customHeight="1" x14ac:dyDescent="0.2">
      <c r="A8" s="26" t="s">
        <v>222</v>
      </c>
      <c r="B8" s="26">
        <v>0.5</v>
      </c>
      <c r="C8" s="81">
        <v>0.03</v>
      </c>
      <c r="D8" s="81">
        <v>0</v>
      </c>
      <c r="E8" s="81">
        <f t="shared" si="0"/>
        <v>0</v>
      </c>
    </row>
    <row r="9" spans="1:5" ht="13.9" customHeight="1" x14ac:dyDescent="0.2">
      <c r="A9" s="26" t="s">
        <v>223</v>
      </c>
      <c r="B9" s="26">
        <v>0.5</v>
      </c>
      <c r="C9" s="81">
        <v>0.11</v>
      </c>
      <c r="D9" s="81">
        <v>0</v>
      </c>
      <c r="E9" s="81">
        <f t="shared" si="0"/>
        <v>0</v>
      </c>
    </row>
    <row r="10" spans="1:5" ht="13.9" customHeight="1" x14ac:dyDescent="0.2">
      <c r="A10" s="26" t="s">
        <v>224</v>
      </c>
      <c r="B10" s="26">
        <v>0.98</v>
      </c>
      <c r="C10" s="81">
        <v>0.01</v>
      </c>
      <c r="D10" s="81">
        <v>0.6</v>
      </c>
      <c r="E10" s="81">
        <f t="shared" si="0"/>
        <v>6.0000000000000001E-3</v>
      </c>
    </row>
  </sheetData>
  <sheetProtection algorithmName="SHA-512" hashValue="2UTBe78AEAxCKV3CScqxGzahPb3/g5V+v9NW5rpLJ7PMyLNN3A0uXMCGYpDkUI8p1PkO8X2Wur9TaXBuq9kLHA==" saltValue="TEAiMEmdSdFtZjsifKbOUA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tabColor theme="0" tint="-0.249977111117893"/>
  </sheetPr>
  <dimension ref="A1:P42"/>
  <sheetViews>
    <sheetView topLeftCell="A28" workbookViewId="0">
      <selection activeCell="H17" sqref="H17"/>
    </sheetView>
  </sheetViews>
  <sheetFormatPr defaultColWidth="16.140625" defaultRowHeight="15.75" customHeight="1" x14ac:dyDescent="0.25"/>
  <cols>
    <col min="1" max="1" width="22.28515625" style="70" bestFit="1" customWidth="1"/>
    <col min="2" max="2" width="58.85546875" style="70" bestFit="1" customWidth="1"/>
    <col min="3" max="3" width="9.42578125" style="70" bestFit="1" customWidth="1"/>
    <col min="4" max="4" width="11.140625" style="70" bestFit="1" customWidth="1"/>
    <col min="5" max="5" width="12" style="70" bestFit="1" customWidth="1"/>
    <col min="6" max="7" width="13.140625" style="70" bestFit="1" customWidth="1"/>
    <col min="8" max="11" width="15.28515625" style="70" bestFit="1" customWidth="1"/>
    <col min="12" max="15" width="16.85546875" style="70" bestFit="1" customWidth="1"/>
    <col min="16" max="16" width="16.140625" style="70" customWidth="1"/>
    <col min="17" max="16384" width="16.140625" style="70"/>
  </cols>
  <sheetData>
    <row r="1" spans="1:15" ht="15.75" customHeight="1" x14ac:dyDescent="0.25">
      <c r="A1" s="37" t="s">
        <v>211</v>
      </c>
      <c r="B1" s="67" t="s">
        <v>160</v>
      </c>
      <c r="C1" s="37" t="s">
        <v>109</v>
      </c>
      <c r="D1" s="37" t="s">
        <v>96</v>
      </c>
      <c r="E1" s="37" t="s">
        <v>97</v>
      </c>
      <c r="F1" s="37" t="s">
        <v>98</v>
      </c>
      <c r="G1" s="37" t="s">
        <v>99</v>
      </c>
      <c r="H1" s="37" t="s">
        <v>122</v>
      </c>
      <c r="I1" s="37" t="s">
        <v>123</v>
      </c>
      <c r="J1" s="37" t="s">
        <v>124</v>
      </c>
      <c r="K1" s="37" t="s">
        <v>125</v>
      </c>
      <c r="L1" s="37" t="s">
        <v>69</v>
      </c>
      <c r="M1" s="37" t="s">
        <v>70</v>
      </c>
      <c r="N1" s="37" t="s">
        <v>71</v>
      </c>
      <c r="O1" s="37" t="s">
        <v>72</v>
      </c>
    </row>
    <row r="2" spans="1:15" ht="15.75" customHeight="1" x14ac:dyDescent="0.25">
      <c r="A2" s="37" t="s">
        <v>86</v>
      </c>
      <c r="B2" s="36" t="s">
        <v>170</v>
      </c>
      <c r="C2" s="102">
        <v>0</v>
      </c>
      <c r="D2" s="102">
        <v>1</v>
      </c>
      <c r="E2" s="102">
        <v>1</v>
      </c>
      <c r="F2" s="102">
        <v>1</v>
      </c>
      <c r="G2" s="102">
        <v>1</v>
      </c>
      <c r="H2" s="102">
        <v>0</v>
      </c>
      <c r="I2" s="102">
        <v>0</v>
      </c>
      <c r="J2" s="102">
        <v>0</v>
      </c>
      <c r="K2" s="102">
        <v>0</v>
      </c>
      <c r="L2" s="102">
        <v>0</v>
      </c>
      <c r="M2" s="102">
        <v>0</v>
      </c>
      <c r="N2" s="102">
        <v>0</v>
      </c>
      <c r="O2" s="102">
        <v>0</v>
      </c>
    </row>
    <row r="3" spans="1:15" ht="15.75" customHeight="1" x14ac:dyDescent="0.25">
      <c r="B3" s="36" t="s">
        <v>171</v>
      </c>
      <c r="C3" s="102">
        <v>1</v>
      </c>
      <c r="D3" s="102">
        <v>1</v>
      </c>
      <c r="E3" s="102">
        <v>0</v>
      </c>
      <c r="F3" s="102">
        <v>0</v>
      </c>
      <c r="G3" s="102">
        <v>0</v>
      </c>
      <c r="H3" s="102">
        <v>0</v>
      </c>
      <c r="I3" s="102">
        <v>0</v>
      </c>
      <c r="J3" s="102">
        <v>0</v>
      </c>
      <c r="K3" s="102">
        <v>0</v>
      </c>
      <c r="L3" s="102">
        <v>0</v>
      </c>
      <c r="M3" s="102">
        <v>0</v>
      </c>
      <c r="N3" s="102">
        <v>0</v>
      </c>
      <c r="O3" s="102">
        <v>0</v>
      </c>
    </row>
    <row r="4" spans="1:15" ht="15.75" customHeight="1" x14ac:dyDescent="0.25">
      <c r="B4" s="36" t="s">
        <v>157</v>
      </c>
      <c r="C4" s="102">
        <v>1</v>
      </c>
      <c r="D4" s="102">
        <v>1</v>
      </c>
      <c r="E4" s="102">
        <v>1</v>
      </c>
      <c r="F4" s="102">
        <v>1</v>
      </c>
      <c r="G4" s="102">
        <v>1</v>
      </c>
      <c r="H4" s="102">
        <v>0</v>
      </c>
      <c r="I4" s="102">
        <v>0</v>
      </c>
      <c r="J4" s="102">
        <v>0</v>
      </c>
      <c r="K4" s="102">
        <v>0</v>
      </c>
      <c r="L4" s="102">
        <v>0</v>
      </c>
      <c r="M4" s="102">
        <v>0</v>
      </c>
      <c r="N4" s="102">
        <v>0</v>
      </c>
      <c r="O4" s="102">
        <v>0</v>
      </c>
    </row>
    <row r="5" spans="1:15" ht="15.75" customHeight="1" x14ac:dyDescent="0.25">
      <c r="B5" s="36" t="s">
        <v>158</v>
      </c>
      <c r="C5" s="102">
        <v>1</v>
      </c>
      <c r="D5" s="102">
        <v>1</v>
      </c>
      <c r="E5" s="102">
        <v>1</v>
      </c>
      <c r="F5" s="102">
        <v>1</v>
      </c>
      <c r="G5" s="102">
        <v>1</v>
      </c>
      <c r="H5" s="102">
        <v>0</v>
      </c>
      <c r="I5" s="102">
        <v>0</v>
      </c>
      <c r="J5" s="102">
        <v>0</v>
      </c>
      <c r="K5" s="102">
        <v>0</v>
      </c>
      <c r="L5" s="102">
        <v>0</v>
      </c>
      <c r="M5" s="102">
        <v>0</v>
      </c>
      <c r="N5" s="102">
        <v>0</v>
      </c>
      <c r="O5" s="102">
        <v>0</v>
      </c>
    </row>
    <row r="6" spans="1:15" ht="15.75" customHeight="1" x14ac:dyDescent="0.25">
      <c r="B6" s="36" t="s">
        <v>159</v>
      </c>
      <c r="C6" s="102">
        <v>1</v>
      </c>
      <c r="D6" s="102">
        <v>1</v>
      </c>
      <c r="E6" s="102">
        <v>1</v>
      </c>
      <c r="F6" s="102">
        <v>1</v>
      </c>
      <c r="G6" s="102">
        <v>1</v>
      </c>
      <c r="H6" s="102">
        <v>0</v>
      </c>
      <c r="I6" s="102">
        <v>0</v>
      </c>
      <c r="J6" s="102">
        <v>0</v>
      </c>
      <c r="K6" s="102">
        <v>0</v>
      </c>
      <c r="L6" s="102">
        <v>0</v>
      </c>
      <c r="M6" s="102">
        <v>0</v>
      </c>
      <c r="N6" s="102">
        <v>0</v>
      </c>
      <c r="O6" s="102">
        <v>0</v>
      </c>
    </row>
    <row r="7" spans="1:15" ht="15.75" customHeight="1" x14ac:dyDescent="0.25">
      <c r="B7" s="36" t="s">
        <v>184</v>
      </c>
      <c r="C7" s="102">
        <v>1</v>
      </c>
      <c r="D7" s="102">
        <v>1</v>
      </c>
      <c r="E7" s="102">
        <v>0</v>
      </c>
      <c r="F7" s="102">
        <v>0</v>
      </c>
      <c r="G7" s="102">
        <v>0</v>
      </c>
      <c r="H7" s="102">
        <v>0</v>
      </c>
      <c r="I7" s="102">
        <v>0</v>
      </c>
      <c r="J7" s="102">
        <v>0</v>
      </c>
      <c r="K7" s="102">
        <v>0</v>
      </c>
      <c r="L7" s="102">
        <v>0</v>
      </c>
      <c r="M7" s="102">
        <v>0</v>
      </c>
      <c r="N7" s="102">
        <v>0</v>
      </c>
      <c r="O7" s="102">
        <v>0</v>
      </c>
    </row>
    <row r="8" spans="1:15" ht="15.75" customHeight="1" x14ac:dyDescent="0.25">
      <c r="B8" s="36" t="s">
        <v>185</v>
      </c>
      <c r="C8" s="102">
        <v>0</v>
      </c>
      <c r="D8" s="102">
        <v>0</v>
      </c>
      <c r="E8" s="102">
        <v>1</v>
      </c>
      <c r="F8" s="102">
        <v>1</v>
      </c>
      <c r="G8" s="102">
        <v>0</v>
      </c>
      <c r="H8" s="102">
        <v>0</v>
      </c>
      <c r="I8" s="102">
        <v>0</v>
      </c>
      <c r="J8" s="102">
        <v>0</v>
      </c>
      <c r="K8" s="102">
        <v>0</v>
      </c>
      <c r="L8" s="102">
        <v>0</v>
      </c>
      <c r="M8" s="102">
        <v>0</v>
      </c>
      <c r="N8" s="102">
        <v>0</v>
      </c>
      <c r="O8" s="102">
        <v>0</v>
      </c>
    </row>
    <row r="9" spans="1:15" ht="15.75" customHeight="1" x14ac:dyDescent="0.25">
      <c r="B9" s="36" t="s">
        <v>189</v>
      </c>
      <c r="C9" s="102">
        <v>0</v>
      </c>
      <c r="D9" s="102">
        <v>0</v>
      </c>
      <c r="E9" s="102">
        <v>1</v>
      </c>
      <c r="F9" s="102">
        <v>1</v>
      </c>
      <c r="G9" s="102">
        <v>1</v>
      </c>
      <c r="H9" s="102">
        <v>0</v>
      </c>
      <c r="I9" s="102">
        <v>0</v>
      </c>
      <c r="J9" s="102">
        <v>0</v>
      </c>
      <c r="K9" s="102">
        <v>0</v>
      </c>
      <c r="L9" s="102">
        <v>0</v>
      </c>
      <c r="M9" s="102">
        <v>0</v>
      </c>
      <c r="N9" s="102">
        <v>0</v>
      </c>
      <c r="O9" s="102">
        <v>0</v>
      </c>
    </row>
    <row r="10" spans="1:15" ht="15.75" customHeight="1" x14ac:dyDescent="0.25">
      <c r="B10" s="36" t="s">
        <v>191</v>
      </c>
      <c r="C10" s="102">
        <v>1</v>
      </c>
      <c r="D10" s="102">
        <v>1</v>
      </c>
      <c r="E10" s="102">
        <v>1</v>
      </c>
      <c r="F10" s="102">
        <v>1</v>
      </c>
      <c r="G10" s="102">
        <v>1</v>
      </c>
      <c r="H10" s="102">
        <v>0</v>
      </c>
      <c r="I10" s="102">
        <v>0</v>
      </c>
      <c r="J10" s="102">
        <v>0</v>
      </c>
      <c r="K10" s="102">
        <v>0</v>
      </c>
      <c r="L10" s="102">
        <v>0</v>
      </c>
      <c r="M10" s="102">
        <v>0</v>
      </c>
      <c r="N10" s="102">
        <v>0</v>
      </c>
      <c r="O10" s="102">
        <v>0</v>
      </c>
    </row>
    <row r="11" spans="1:15" ht="15.75" customHeight="1" x14ac:dyDescent="0.25">
      <c r="B11" s="36" t="s">
        <v>192</v>
      </c>
      <c r="C11" s="102">
        <v>0</v>
      </c>
      <c r="D11" s="102">
        <v>0</v>
      </c>
      <c r="E11" s="102">
        <v>1</v>
      </c>
      <c r="F11" s="102">
        <v>1</v>
      </c>
      <c r="G11" s="102">
        <v>0</v>
      </c>
      <c r="H11" s="102">
        <v>0</v>
      </c>
      <c r="I11" s="102">
        <v>0</v>
      </c>
      <c r="J11" s="102">
        <v>0</v>
      </c>
      <c r="K11" s="102">
        <v>0</v>
      </c>
      <c r="L11" s="102">
        <v>0</v>
      </c>
      <c r="M11" s="102">
        <v>0</v>
      </c>
      <c r="N11" s="102">
        <v>0</v>
      </c>
      <c r="O11" s="102">
        <v>0</v>
      </c>
    </row>
    <row r="12" spans="1:15" ht="15.75" customHeight="1" x14ac:dyDescent="0.25">
      <c r="B12" s="36" t="s">
        <v>205</v>
      </c>
      <c r="C12" s="102">
        <v>0</v>
      </c>
      <c r="D12" s="102">
        <v>0</v>
      </c>
      <c r="E12" s="102">
        <v>1</v>
      </c>
      <c r="F12" s="102">
        <v>1</v>
      </c>
      <c r="G12" s="102">
        <v>0</v>
      </c>
      <c r="H12" s="102">
        <v>0</v>
      </c>
      <c r="I12" s="102">
        <v>0</v>
      </c>
      <c r="J12" s="102">
        <v>0</v>
      </c>
      <c r="K12" s="102">
        <v>0</v>
      </c>
      <c r="L12" s="102">
        <v>0</v>
      </c>
      <c r="M12" s="102">
        <v>0</v>
      </c>
      <c r="N12" s="102">
        <v>0</v>
      </c>
      <c r="O12" s="102">
        <v>0</v>
      </c>
    </row>
    <row r="13" spans="1:15" ht="15.75" customHeight="1" x14ac:dyDescent="0.25">
      <c r="B13" s="36" t="s">
        <v>161</v>
      </c>
      <c r="C13" s="102">
        <v>0</v>
      </c>
      <c r="D13" s="102">
        <v>1</v>
      </c>
      <c r="E13" s="102">
        <v>1</v>
      </c>
      <c r="F13" s="102">
        <v>1</v>
      </c>
      <c r="G13" s="102">
        <v>1</v>
      </c>
      <c r="H13" s="102">
        <v>0</v>
      </c>
      <c r="I13" s="102">
        <v>0</v>
      </c>
      <c r="J13" s="102">
        <v>0</v>
      </c>
      <c r="K13" s="102">
        <v>0</v>
      </c>
      <c r="L13" s="102">
        <v>0</v>
      </c>
      <c r="M13" s="102">
        <v>0</v>
      </c>
      <c r="N13" s="102">
        <v>0</v>
      </c>
      <c r="O13" s="102">
        <v>0</v>
      </c>
    </row>
    <row r="14" spans="1:15" ht="15.75" customHeight="1" x14ac:dyDescent="0.25">
      <c r="B14" s="36" t="s">
        <v>193</v>
      </c>
      <c r="C14" s="102">
        <v>0</v>
      </c>
      <c r="D14" s="102">
        <v>0</v>
      </c>
      <c r="E14" s="102">
        <v>1</v>
      </c>
      <c r="F14" s="102">
        <v>1</v>
      </c>
      <c r="G14" s="102">
        <v>1</v>
      </c>
      <c r="H14" s="102">
        <v>0</v>
      </c>
      <c r="I14" s="102">
        <v>0</v>
      </c>
      <c r="J14" s="102">
        <v>0</v>
      </c>
      <c r="K14" s="102">
        <v>0</v>
      </c>
      <c r="L14" s="102">
        <v>0</v>
      </c>
      <c r="M14" s="102">
        <v>0</v>
      </c>
      <c r="N14" s="102">
        <v>0</v>
      </c>
      <c r="O14" s="102">
        <v>0</v>
      </c>
    </row>
    <row r="15" spans="1:15" ht="15.75" customHeight="1" x14ac:dyDescent="0.25">
      <c r="B15" s="36" t="s">
        <v>199</v>
      </c>
      <c r="C15" s="102">
        <v>1</v>
      </c>
      <c r="D15" s="102">
        <v>1</v>
      </c>
      <c r="E15" s="102">
        <v>1</v>
      </c>
      <c r="F15" s="102">
        <v>1</v>
      </c>
      <c r="G15" s="102">
        <v>1</v>
      </c>
      <c r="H15" s="102">
        <v>0</v>
      </c>
      <c r="I15" s="102">
        <v>0</v>
      </c>
      <c r="J15" s="102">
        <v>0</v>
      </c>
      <c r="K15" s="102">
        <v>0</v>
      </c>
      <c r="L15" s="102">
        <v>0</v>
      </c>
      <c r="M15" s="102">
        <v>0</v>
      </c>
      <c r="N15" s="102">
        <v>0</v>
      </c>
      <c r="O15" s="102">
        <v>0</v>
      </c>
    </row>
    <row r="16" spans="1:15" ht="15.75" customHeight="1" x14ac:dyDescent="0.25">
      <c r="B16" s="36" t="s">
        <v>200</v>
      </c>
      <c r="C16" s="102">
        <v>0</v>
      </c>
      <c r="D16" s="102">
        <v>0</v>
      </c>
      <c r="E16" s="102">
        <v>1</v>
      </c>
      <c r="F16" s="102">
        <v>1</v>
      </c>
      <c r="G16" s="102">
        <v>1</v>
      </c>
      <c r="H16" s="102">
        <v>0</v>
      </c>
      <c r="I16" s="102">
        <v>0</v>
      </c>
      <c r="J16" s="102">
        <v>0</v>
      </c>
      <c r="K16" s="102">
        <v>0</v>
      </c>
      <c r="L16" s="102">
        <v>0</v>
      </c>
      <c r="M16" s="102">
        <v>0</v>
      </c>
      <c r="N16" s="102">
        <v>0</v>
      </c>
      <c r="O16" s="102">
        <v>0</v>
      </c>
    </row>
    <row r="17" spans="1:16" ht="15.75" customHeight="1" x14ac:dyDescent="0.25">
      <c r="B17" s="36"/>
      <c r="C17" s="99"/>
      <c r="D17" s="99"/>
      <c r="E17" s="99"/>
      <c r="F17" s="99"/>
      <c r="G17" s="99"/>
      <c r="H17" s="99"/>
      <c r="I17" s="99"/>
      <c r="J17" s="99"/>
      <c r="K17" s="99"/>
      <c r="L17" s="99"/>
      <c r="M17" s="99"/>
      <c r="N17" s="99"/>
      <c r="O17" s="99"/>
    </row>
    <row r="18" spans="1:16" ht="15.75" customHeight="1" x14ac:dyDescent="0.25">
      <c r="A18" s="37" t="s">
        <v>100</v>
      </c>
      <c r="B18" s="36" t="s">
        <v>168</v>
      </c>
      <c r="C18" s="102">
        <v>0</v>
      </c>
      <c r="D18" s="102">
        <v>0</v>
      </c>
      <c r="E18" s="102">
        <v>0</v>
      </c>
      <c r="F18" s="102">
        <v>0</v>
      </c>
      <c r="G18" s="102">
        <v>0</v>
      </c>
      <c r="H18" s="102">
        <v>1</v>
      </c>
      <c r="I18" s="102">
        <v>1</v>
      </c>
      <c r="J18" s="102">
        <v>1</v>
      </c>
      <c r="K18" s="102">
        <v>1</v>
      </c>
      <c r="L18" s="102">
        <v>0</v>
      </c>
      <c r="M18" s="102">
        <v>0</v>
      </c>
      <c r="N18" s="102">
        <v>0</v>
      </c>
      <c r="O18" s="102">
        <v>0</v>
      </c>
    </row>
    <row r="19" spans="1:16" ht="15.75" customHeight="1" x14ac:dyDescent="0.25">
      <c r="A19" s="37"/>
      <c r="B19" s="36" t="s">
        <v>169</v>
      </c>
      <c r="C19" s="102">
        <v>0</v>
      </c>
      <c r="D19" s="102">
        <v>0</v>
      </c>
      <c r="E19" s="102">
        <v>0</v>
      </c>
      <c r="F19" s="102">
        <v>0</v>
      </c>
      <c r="G19" s="102">
        <v>0</v>
      </c>
      <c r="H19" s="102">
        <v>1</v>
      </c>
      <c r="I19" s="102">
        <v>1</v>
      </c>
      <c r="J19" s="102">
        <v>1</v>
      </c>
      <c r="K19" s="102">
        <v>1</v>
      </c>
      <c r="L19" s="102">
        <v>0</v>
      </c>
      <c r="M19" s="102">
        <v>0</v>
      </c>
      <c r="N19" s="102">
        <v>0</v>
      </c>
      <c r="O19" s="102">
        <v>0</v>
      </c>
    </row>
    <row r="20" spans="1:16" ht="15.75" customHeight="1" x14ac:dyDescent="0.25">
      <c r="B20" s="89" t="s">
        <v>180</v>
      </c>
      <c r="C20" s="102">
        <v>0</v>
      </c>
      <c r="D20" s="102">
        <v>0</v>
      </c>
      <c r="E20" s="102">
        <v>0</v>
      </c>
      <c r="F20" s="102">
        <v>0</v>
      </c>
      <c r="G20" s="102">
        <v>0</v>
      </c>
      <c r="H20" s="102">
        <v>1</v>
      </c>
      <c r="I20" s="102">
        <v>1</v>
      </c>
      <c r="J20" s="102">
        <v>1</v>
      </c>
      <c r="K20" s="102">
        <v>1</v>
      </c>
      <c r="L20" s="102">
        <v>0</v>
      </c>
      <c r="M20" s="102">
        <v>0</v>
      </c>
      <c r="N20" s="102">
        <v>0</v>
      </c>
      <c r="O20" s="102">
        <v>0</v>
      </c>
    </row>
    <row r="21" spans="1:16" ht="15.75" customHeight="1" x14ac:dyDescent="0.25">
      <c r="B21" s="89" t="s">
        <v>181</v>
      </c>
      <c r="C21" s="102">
        <v>0</v>
      </c>
      <c r="D21" s="102">
        <v>0</v>
      </c>
      <c r="E21" s="102">
        <v>0</v>
      </c>
      <c r="F21" s="102">
        <v>0</v>
      </c>
      <c r="G21" s="102">
        <v>0</v>
      </c>
      <c r="H21" s="102">
        <v>1</v>
      </c>
      <c r="I21" s="102">
        <v>1</v>
      </c>
      <c r="J21" s="102">
        <v>1</v>
      </c>
      <c r="K21" s="102">
        <v>1</v>
      </c>
      <c r="L21" s="102">
        <v>0</v>
      </c>
      <c r="M21" s="102">
        <v>0</v>
      </c>
      <c r="N21" s="102">
        <v>0</v>
      </c>
      <c r="O21" s="102">
        <v>0</v>
      </c>
    </row>
    <row r="22" spans="1:16" ht="15.75" customHeight="1" x14ac:dyDescent="0.25">
      <c r="B22" s="68" t="s">
        <v>182</v>
      </c>
      <c r="C22" s="102">
        <v>0</v>
      </c>
      <c r="D22" s="102">
        <v>0</v>
      </c>
      <c r="E22" s="102">
        <v>0</v>
      </c>
      <c r="F22" s="102">
        <v>0</v>
      </c>
      <c r="G22" s="102">
        <v>0</v>
      </c>
      <c r="H22" s="102">
        <v>1</v>
      </c>
      <c r="I22" s="102">
        <v>1</v>
      </c>
      <c r="J22" s="102">
        <v>1</v>
      </c>
      <c r="K22" s="102">
        <v>1</v>
      </c>
      <c r="L22" s="102">
        <v>0</v>
      </c>
      <c r="M22" s="102">
        <v>0</v>
      </c>
      <c r="N22" s="102">
        <v>0</v>
      </c>
      <c r="O22" s="102">
        <v>0</v>
      </c>
    </row>
    <row r="23" spans="1:16" ht="15.75" customHeight="1" x14ac:dyDescent="0.25">
      <c r="B23" s="36" t="s">
        <v>187</v>
      </c>
      <c r="C23" s="102">
        <v>0</v>
      </c>
      <c r="D23" s="102">
        <v>0</v>
      </c>
      <c r="E23" s="102">
        <v>0</v>
      </c>
      <c r="F23" s="102">
        <v>0</v>
      </c>
      <c r="G23" s="102">
        <v>0</v>
      </c>
      <c r="H23" s="102">
        <v>1</v>
      </c>
      <c r="I23" s="102">
        <v>1</v>
      </c>
      <c r="J23" s="102">
        <v>1</v>
      </c>
      <c r="K23" s="102">
        <v>1</v>
      </c>
      <c r="L23" s="102">
        <v>0</v>
      </c>
      <c r="M23" s="102">
        <v>0</v>
      </c>
      <c r="N23" s="102">
        <v>0</v>
      </c>
      <c r="O23" s="102">
        <v>0</v>
      </c>
    </row>
    <row r="24" spans="1:16" ht="15.75" customHeight="1" x14ac:dyDescent="0.25">
      <c r="B24" s="36" t="s">
        <v>188</v>
      </c>
      <c r="C24" s="102">
        <v>0</v>
      </c>
      <c r="D24" s="102">
        <v>0</v>
      </c>
      <c r="E24" s="102">
        <v>0</v>
      </c>
      <c r="F24" s="102">
        <v>0</v>
      </c>
      <c r="G24" s="102">
        <v>0</v>
      </c>
      <c r="H24" s="102">
        <v>1</v>
      </c>
      <c r="I24" s="102">
        <v>1</v>
      </c>
      <c r="J24" s="102">
        <v>1</v>
      </c>
      <c r="K24" s="102">
        <v>1</v>
      </c>
      <c r="L24" s="102">
        <v>0</v>
      </c>
      <c r="M24" s="102">
        <v>0</v>
      </c>
      <c r="N24" s="102">
        <v>0</v>
      </c>
      <c r="O24" s="102">
        <v>0</v>
      </c>
    </row>
    <row r="25" spans="1:16" ht="15.75" customHeight="1" x14ac:dyDescent="0.25">
      <c r="B25" s="36" t="s">
        <v>190</v>
      </c>
      <c r="C25" s="102">
        <v>0</v>
      </c>
      <c r="D25" s="102">
        <v>0</v>
      </c>
      <c r="E25" s="102">
        <v>0</v>
      </c>
      <c r="F25" s="102">
        <v>0</v>
      </c>
      <c r="G25" s="102">
        <v>0</v>
      </c>
      <c r="H25" s="102">
        <v>1</v>
      </c>
      <c r="I25" s="102">
        <v>1</v>
      </c>
      <c r="J25" s="102">
        <v>1</v>
      </c>
      <c r="K25" s="102">
        <v>1</v>
      </c>
      <c r="L25" s="102">
        <v>0</v>
      </c>
      <c r="M25" s="102">
        <v>0</v>
      </c>
      <c r="N25" s="102">
        <v>0</v>
      </c>
      <c r="O25" s="102">
        <v>0</v>
      </c>
    </row>
    <row r="26" spans="1:16" ht="15.75" customHeight="1" x14ac:dyDescent="0.25">
      <c r="B26" s="36"/>
      <c r="C26" s="99"/>
      <c r="D26" s="99"/>
      <c r="E26" s="99"/>
      <c r="F26" s="99"/>
      <c r="G26" s="99"/>
      <c r="H26" s="99"/>
      <c r="I26" s="99"/>
      <c r="J26" s="99"/>
      <c r="K26" s="99"/>
      <c r="L26" s="99"/>
      <c r="M26" s="99"/>
      <c r="N26" s="99"/>
      <c r="O26" s="99"/>
    </row>
    <row r="27" spans="1:16" ht="16.149999999999999" customHeight="1" x14ac:dyDescent="0.25">
      <c r="A27" s="37" t="s">
        <v>75</v>
      </c>
      <c r="B27" s="36" t="s">
        <v>172</v>
      </c>
      <c r="C27" s="102">
        <v>0</v>
      </c>
      <c r="D27" s="102">
        <v>0</v>
      </c>
      <c r="E27" s="102">
        <v>0</v>
      </c>
      <c r="F27" s="102">
        <v>0</v>
      </c>
      <c r="G27" s="102">
        <v>0</v>
      </c>
      <c r="H27" s="102">
        <v>0</v>
      </c>
      <c r="I27" s="102">
        <v>0</v>
      </c>
      <c r="J27" s="102">
        <v>0</v>
      </c>
      <c r="K27" s="102">
        <v>0</v>
      </c>
      <c r="L27" s="102">
        <v>1</v>
      </c>
      <c r="M27" s="102">
        <v>0</v>
      </c>
      <c r="N27" s="102">
        <v>0</v>
      </c>
      <c r="O27" s="102">
        <v>0</v>
      </c>
      <c r="P27" s="69"/>
    </row>
    <row r="28" spans="1:16" ht="15.75" customHeight="1" x14ac:dyDescent="0.25">
      <c r="B28" s="85" t="s">
        <v>176</v>
      </c>
      <c r="C28" s="102">
        <v>0</v>
      </c>
      <c r="D28" s="102">
        <v>0</v>
      </c>
      <c r="E28" s="102">
        <v>0</v>
      </c>
      <c r="F28" s="102">
        <v>0</v>
      </c>
      <c r="G28" s="102">
        <v>0</v>
      </c>
      <c r="H28" s="102">
        <v>0</v>
      </c>
      <c r="I28" s="102">
        <v>0</v>
      </c>
      <c r="J28" s="102">
        <v>0</v>
      </c>
      <c r="K28" s="102">
        <v>0</v>
      </c>
      <c r="L28" s="102">
        <v>1</v>
      </c>
      <c r="M28" s="102">
        <v>1</v>
      </c>
      <c r="N28" s="102">
        <v>1</v>
      </c>
      <c r="O28" s="102">
        <v>1</v>
      </c>
    </row>
    <row r="29" spans="1:16" ht="15.75" customHeight="1" x14ac:dyDescent="0.25">
      <c r="A29" s="37"/>
      <c r="B29" s="85" t="s">
        <v>177</v>
      </c>
      <c r="C29" s="102">
        <v>0</v>
      </c>
      <c r="D29" s="102">
        <v>0</v>
      </c>
      <c r="E29" s="102">
        <v>0</v>
      </c>
      <c r="F29" s="102">
        <v>0</v>
      </c>
      <c r="G29" s="102">
        <v>0</v>
      </c>
      <c r="H29" s="102">
        <v>0</v>
      </c>
      <c r="I29" s="102">
        <v>0</v>
      </c>
      <c r="J29" s="102">
        <v>0</v>
      </c>
      <c r="K29" s="102">
        <v>0</v>
      </c>
      <c r="L29" s="102">
        <v>1</v>
      </c>
      <c r="M29" s="102">
        <v>1</v>
      </c>
      <c r="N29" s="102">
        <v>1</v>
      </c>
      <c r="O29" s="102">
        <v>1</v>
      </c>
    </row>
    <row r="30" spans="1:16" ht="15.75" customHeight="1" x14ac:dyDescent="0.25">
      <c r="B30" s="85" t="s">
        <v>178</v>
      </c>
      <c r="C30" s="102">
        <v>0</v>
      </c>
      <c r="D30" s="102">
        <v>0</v>
      </c>
      <c r="E30" s="102">
        <v>0</v>
      </c>
      <c r="F30" s="102">
        <v>0</v>
      </c>
      <c r="G30" s="102">
        <v>0</v>
      </c>
      <c r="H30" s="102">
        <v>0</v>
      </c>
      <c r="I30" s="102">
        <v>0</v>
      </c>
      <c r="J30" s="102">
        <v>0</v>
      </c>
      <c r="K30" s="102">
        <v>0</v>
      </c>
      <c r="L30" s="102">
        <v>1</v>
      </c>
      <c r="M30" s="102">
        <v>1</v>
      </c>
      <c r="N30" s="102">
        <v>1</v>
      </c>
      <c r="O30" s="102">
        <v>1</v>
      </c>
    </row>
    <row r="31" spans="1:16" ht="15.75" customHeight="1" x14ac:dyDescent="0.25">
      <c r="B31" s="85" t="s">
        <v>179</v>
      </c>
      <c r="C31" s="102">
        <v>0</v>
      </c>
      <c r="D31" s="102">
        <v>0</v>
      </c>
      <c r="E31" s="102">
        <v>0</v>
      </c>
      <c r="F31" s="102">
        <v>0</v>
      </c>
      <c r="G31" s="102">
        <v>0</v>
      </c>
      <c r="H31" s="102">
        <v>0</v>
      </c>
      <c r="I31" s="102">
        <v>0</v>
      </c>
      <c r="J31" s="102">
        <v>0</v>
      </c>
      <c r="K31" s="102">
        <v>0</v>
      </c>
      <c r="L31" s="102">
        <v>1</v>
      </c>
      <c r="M31" s="102">
        <v>0</v>
      </c>
      <c r="N31" s="102">
        <v>0</v>
      </c>
      <c r="O31" s="102">
        <v>0</v>
      </c>
    </row>
    <row r="32" spans="1:16" ht="15.75" customHeight="1" x14ac:dyDescent="0.25">
      <c r="B32" s="36"/>
      <c r="C32" s="100"/>
      <c r="D32" s="100"/>
      <c r="E32" s="100"/>
      <c r="F32" s="100"/>
      <c r="G32" s="100"/>
      <c r="H32" s="100"/>
      <c r="I32" s="100"/>
      <c r="J32" s="99"/>
      <c r="K32" s="99"/>
      <c r="L32" s="99"/>
      <c r="M32" s="99"/>
      <c r="N32" s="99"/>
      <c r="O32" s="99"/>
    </row>
    <row r="33" spans="1:15" ht="15.75" customHeight="1" x14ac:dyDescent="0.25">
      <c r="A33" s="37" t="s">
        <v>210</v>
      </c>
      <c r="B33" s="36" t="s">
        <v>173</v>
      </c>
      <c r="C33" s="102">
        <v>1</v>
      </c>
      <c r="D33" s="102">
        <v>0</v>
      </c>
      <c r="E33" s="102">
        <v>1</v>
      </c>
      <c r="F33" s="102">
        <v>1</v>
      </c>
      <c r="G33" s="102">
        <v>1</v>
      </c>
      <c r="H33" s="102">
        <v>1</v>
      </c>
      <c r="I33" s="102">
        <v>1</v>
      </c>
      <c r="J33" s="102">
        <v>1</v>
      </c>
      <c r="K33" s="102">
        <v>1</v>
      </c>
      <c r="L33" s="102">
        <v>1</v>
      </c>
      <c r="M33" s="102">
        <v>1</v>
      </c>
      <c r="N33" s="102">
        <v>1</v>
      </c>
      <c r="O33" s="102">
        <v>1</v>
      </c>
    </row>
    <row r="34" spans="1:15" ht="15.75" customHeight="1" x14ac:dyDescent="0.25">
      <c r="B34" s="36" t="s">
        <v>174</v>
      </c>
      <c r="C34" s="102">
        <v>1</v>
      </c>
      <c r="D34" s="102">
        <v>0</v>
      </c>
      <c r="E34" s="102">
        <v>1</v>
      </c>
      <c r="F34" s="102">
        <v>1</v>
      </c>
      <c r="G34" s="102">
        <v>1</v>
      </c>
      <c r="H34" s="102">
        <v>1</v>
      </c>
      <c r="I34" s="102">
        <v>1</v>
      </c>
      <c r="J34" s="102">
        <v>1</v>
      </c>
      <c r="K34" s="102">
        <v>1</v>
      </c>
      <c r="L34" s="102">
        <v>1</v>
      </c>
      <c r="M34" s="102">
        <v>1</v>
      </c>
      <c r="N34" s="102">
        <v>1</v>
      </c>
      <c r="O34" s="102">
        <v>1</v>
      </c>
    </row>
    <row r="35" spans="1:15" ht="15.75" customHeight="1" x14ac:dyDescent="0.25">
      <c r="B35" s="36" t="s">
        <v>175</v>
      </c>
      <c r="C35" s="102">
        <v>1</v>
      </c>
      <c r="D35" s="102">
        <v>0</v>
      </c>
      <c r="E35" s="102">
        <v>1</v>
      </c>
      <c r="F35" s="102">
        <v>1</v>
      </c>
      <c r="G35" s="102">
        <v>1</v>
      </c>
      <c r="H35" s="102">
        <v>1</v>
      </c>
      <c r="I35" s="102">
        <v>1</v>
      </c>
      <c r="J35" s="102">
        <v>1</v>
      </c>
      <c r="K35" s="102">
        <v>1</v>
      </c>
      <c r="L35" s="102">
        <v>1</v>
      </c>
      <c r="M35" s="102">
        <v>1</v>
      </c>
      <c r="N35" s="102">
        <v>1</v>
      </c>
      <c r="O35" s="102">
        <v>1</v>
      </c>
    </row>
    <row r="36" spans="1:15" ht="15.75" customHeight="1" x14ac:dyDescent="0.25">
      <c r="B36" s="36" t="s">
        <v>183</v>
      </c>
      <c r="C36" s="102">
        <v>1</v>
      </c>
      <c r="D36" s="102">
        <v>0</v>
      </c>
      <c r="E36" s="102">
        <v>1</v>
      </c>
      <c r="F36" s="102">
        <v>1</v>
      </c>
      <c r="G36" s="102">
        <v>1</v>
      </c>
      <c r="H36" s="102">
        <v>1</v>
      </c>
      <c r="I36" s="102">
        <v>1</v>
      </c>
      <c r="J36" s="102">
        <v>1</v>
      </c>
      <c r="K36" s="102">
        <v>1</v>
      </c>
      <c r="L36" s="102">
        <v>1</v>
      </c>
      <c r="M36" s="102">
        <v>1</v>
      </c>
      <c r="N36" s="102">
        <v>1</v>
      </c>
      <c r="O36" s="102">
        <v>1</v>
      </c>
    </row>
    <row r="37" spans="1:15" ht="15.75" customHeight="1" x14ac:dyDescent="0.25">
      <c r="B37" s="36" t="s">
        <v>186</v>
      </c>
      <c r="C37" s="102">
        <v>1</v>
      </c>
      <c r="D37" s="102">
        <v>1</v>
      </c>
      <c r="E37" s="102">
        <v>1</v>
      </c>
      <c r="F37" s="102">
        <v>1</v>
      </c>
      <c r="G37" s="102">
        <v>1</v>
      </c>
      <c r="H37" s="102">
        <v>1</v>
      </c>
      <c r="I37" s="102">
        <v>1</v>
      </c>
      <c r="J37" s="102">
        <v>1</v>
      </c>
      <c r="K37" s="102">
        <v>1</v>
      </c>
      <c r="L37" s="102">
        <v>1</v>
      </c>
      <c r="M37" s="102">
        <v>1</v>
      </c>
      <c r="N37" s="102">
        <v>1</v>
      </c>
      <c r="O37" s="102">
        <v>1</v>
      </c>
    </row>
    <row r="38" spans="1:15" ht="15.75" customHeight="1" x14ac:dyDescent="0.25">
      <c r="B38" s="36" t="s">
        <v>194</v>
      </c>
      <c r="C38" s="102">
        <v>1</v>
      </c>
      <c r="D38" s="102">
        <v>1</v>
      </c>
      <c r="E38" s="102">
        <v>1</v>
      </c>
      <c r="F38" s="102">
        <v>1</v>
      </c>
      <c r="G38" s="102">
        <v>1</v>
      </c>
      <c r="H38" s="102">
        <v>1</v>
      </c>
      <c r="I38" s="102">
        <v>1</v>
      </c>
      <c r="J38" s="102">
        <v>1</v>
      </c>
      <c r="K38" s="102">
        <v>1</v>
      </c>
      <c r="L38" s="102">
        <v>1</v>
      </c>
      <c r="M38" s="102">
        <v>1</v>
      </c>
      <c r="N38" s="102">
        <v>1</v>
      </c>
      <c r="O38" s="102">
        <v>1</v>
      </c>
    </row>
    <row r="39" spans="1:15" ht="15.75" customHeight="1" x14ac:dyDescent="0.25">
      <c r="B39" s="36" t="s">
        <v>195</v>
      </c>
      <c r="C39" s="102">
        <v>1</v>
      </c>
      <c r="D39" s="102">
        <v>1</v>
      </c>
      <c r="E39" s="102">
        <v>1</v>
      </c>
      <c r="F39" s="102">
        <v>1</v>
      </c>
      <c r="G39" s="102">
        <v>1</v>
      </c>
      <c r="H39" s="102">
        <v>1</v>
      </c>
      <c r="I39" s="102">
        <v>1</v>
      </c>
      <c r="J39" s="102">
        <v>1</v>
      </c>
      <c r="K39" s="102">
        <v>1</v>
      </c>
      <c r="L39" s="102">
        <v>1</v>
      </c>
      <c r="M39" s="102">
        <v>1</v>
      </c>
      <c r="N39" s="102">
        <v>1</v>
      </c>
      <c r="O39" s="102">
        <v>1</v>
      </c>
    </row>
    <row r="40" spans="1:15" ht="15.75" customHeight="1" x14ac:dyDescent="0.25">
      <c r="B40" s="36" t="s">
        <v>196</v>
      </c>
      <c r="C40" s="102">
        <v>1</v>
      </c>
      <c r="D40" s="102">
        <v>1</v>
      </c>
      <c r="E40" s="102">
        <v>1</v>
      </c>
      <c r="F40" s="102">
        <v>1</v>
      </c>
      <c r="G40" s="102">
        <v>1</v>
      </c>
      <c r="H40" s="102">
        <v>1</v>
      </c>
      <c r="I40" s="102">
        <v>1</v>
      </c>
      <c r="J40" s="102">
        <v>1</v>
      </c>
      <c r="K40" s="102">
        <v>1</v>
      </c>
      <c r="L40" s="102">
        <v>1</v>
      </c>
      <c r="M40" s="102">
        <v>1</v>
      </c>
      <c r="N40" s="102">
        <v>1</v>
      </c>
      <c r="O40" s="102">
        <v>1</v>
      </c>
    </row>
    <row r="41" spans="1:15" ht="15.75" customHeight="1" x14ac:dyDescent="0.25">
      <c r="B41" s="36" t="s">
        <v>197</v>
      </c>
      <c r="C41" s="102">
        <v>1</v>
      </c>
      <c r="D41" s="102">
        <v>1</v>
      </c>
      <c r="E41" s="102">
        <v>1</v>
      </c>
      <c r="F41" s="102">
        <v>1</v>
      </c>
      <c r="G41" s="102">
        <v>1</v>
      </c>
      <c r="H41" s="102">
        <v>1</v>
      </c>
      <c r="I41" s="102">
        <v>1</v>
      </c>
      <c r="J41" s="102">
        <v>1</v>
      </c>
      <c r="K41" s="102">
        <v>1</v>
      </c>
      <c r="L41" s="102">
        <v>1</v>
      </c>
      <c r="M41" s="102">
        <v>1</v>
      </c>
      <c r="N41" s="102">
        <v>1</v>
      </c>
      <c r="O41" s="102">
        <v>1</v>
      </c>
    </row>
    <row r="42" spans="1:15" ht="15" customHeight="1" x14ac:dyDescent="0.25">
      <c r="B42" s="36" t="s">
        <v>198</v>
      </c>
      <c r="C42" s="102">
        <v>1</v>
      </c>
      <c r="D42" s="102">
        <v>1</v>
      </c>
      <c r="E42" s="102">
        <v>1</v>
      </c>
      <c r="F42" s="102">
        <v>1</v>
      </c>
      <c r="G42" s="102">
        <v>1</v>
      </c>
      <c r="H42" s="102">
        <v>1</v>
      </c>
      <c r="I42" s="102">
        <v>1</v>
      </c>
      <c r="J42" s="102">
        <v>1</v>
      </c>
      <c r="K42" s="102">
        <v>1</v>
      </c>
      <c r="L42" s="102">
        <v>1</v>
      </c>
      <c r="M42" s="102">
        <v>1</v>
      </c>
      <c r="N42" s="102">
        <v>1</v>
      </c>
      <c r="O42" s="102">
        <v>1</v>
      </c>
    </row>
  </sheetData>
  <sheetProtection algorithmName="SHA-512" hashValue="UZV7LgbWnNp8TiHSB/3znDTIBexCc9dlkTAXWCA2mDZIcEHQjaMXxTR/oCsZVL+JBC4NzERqOs9s5DCRpRF3Dw==" saltValue="/karURDOdR4JgqCp4jrfjw==" spinCount="100000" sheet="1" objects="1" scenarios="1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>
    <tabColor theme="0" tint="-0.249977111117893"/>
  </sheetPr>
  <dimension ref="A1:K39"/>
  <sheetViews>
    <sheetView topLeftCell="A22" workbookViewId="0">
      <selection activeCell="F8" sqref="F8"/>
    </sheetView>
  </sheetViews>
  <sheetFormatPr defaultColWidth="12.7109375" defaultRowHeight="12.75" x14ac:dyDescent="0.2"/>
  <cols>
    <col min="1" max="1" width="58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160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36" t="s">
        <v>168</v>
      </c>
      <c r="B2" s="102"/>
      <c r="C2" s="102"/>
      <c r="D2" s="102"/>
      <c r="E2" s="102"/>
      <c r="F2" s="102"/>
      <c r="G2" s="102"/>
      <c r="H2" s="102"/>
      <c r="I2" s="102" t="s">
        <v>5</v>
      </c>
      <c r="J2" s="102"/>
      <c r="K2" s="102"/>
    </row>
    <row r="3" spans="1:11" x14ac:dyDescent="0.2">
      <c r="A3" s="36" t="s">
        <v>169</v>
      </c>
      <c r="B3" s="102"/>
      <c r="C3" s="102"/>
      <c r="D3" s="102"/>
      <c r="E3" s="102"/>
      <c r="F3" s="102"/>
      <c r="G3" s="102"/>
      <c r="H3" s="102" t="s">
        <v>5</v>
      </c>
      <c r="I3" s="102"/>
      <c r="J3" s="102"/>
      <c r="K3" s="102"/>
    </row>
    <row r="4" spans="1:11" x14ac:dyDescent="0.2">
      <c r="A4" s="36" t="s">
        <v>170</v>
      </c>
      <c r="B4" s="102"/>
      <c r="C4" s="102"/>
      <c r="D4" s="102" t="s">
        <v>5</v>
      </c>
      <c r="E4" s="102"/>
      <c r="F4" s="102"/>
      <c r="G4" s="102"/>
      <c r="H4" s="102"/>
      <c r="I4" s="102"/>
      <c r="J4" s="102"/>
      <c r="K4" s="102"/>
    </row>
    <row r="5" spans="1:11" x14ac:dyDescent="0.2">
      <c r="A5" s="36" t="s">
        <v>171</v>
      </c>
      <c r="B5" s="102"/>
      <c r="C5" s="102" t="s">
        <v>5</v>
      </c>
      <c r="D5" s="102"/>
      <c r="E5" s="102"/>
      <c r="F5" s="102"/>
      <c r="G5" s="102"/>
      <c r="H5" s="102"/>
      <c r="I5" s="102"/>
      <c r="J5" s="102"/>
      <c r="K5" s="102"/>
    </row>
    <row r="6" spans="1:11" x14ac:dyDescent="0.2">
      <c r="A6" s="36" t="s">
        <v>172</v>
      </c>
      <c r="B6" s="102"/>
      <c r="C6" s="102"/>
      <c r="D6" s="102"/>
      <c r="E6" s="102"/>
      <c r="F6" s="102"/>
      <c r="G6" s="102"/>
      <c r="H6" s="102"/>
      <c r="I6" s="102"/>
      <c r="J6" s="102" t="s">
        <v>5</v>
      </c>
      <c r="K6" s="102" t="s">
        <v>5</v>
      </c>
    </row>
    <row r="7" spans="1:11" x14ac:dyDescent="0.2">
      <c r="A7" s="36" t="s">
        <v>173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/>
      <c r="J7" s="102"/>
      <c r="K7" s="102"/>
    </row>
    <row r="8" spans="1:11" x14ac:dyDescent="0.2">
      <c r="A8" s="36" t="s">
        <v>174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/>
      <c r="J8" s="102"/>
      <c r="K8" s="102"/>
    </row>
    <row r="9" spans="1:11" x14ac:dyDescent="0.2">
      <c r="A9" s="36" t="s">
        <v>175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/>
      <c r="J9" s="102"/>
      <c r="K9" s="102"/>
    </row>
    <row r="10" spans="1:11" x14ac:dyDescent="0.2">
      <c r="A10" s="85" t="s">
        <v>176</v>
      </c>
      <c r="B10" s="102"/>
      <c r="C10" s="102" t="s">
        <v>5</v>
      </c>
      <c r="D10" s="102"/>
      <c r="E10" s="102"/>
      <c r="F10" s="102"/>
      <c r="G10" s="102"/>
      <c r="H10" s="102"/>
      <c r="I10" s="102"/>
      <c r="J10" s="102"/>
      <c r="K10" s="102"/>
    </row>
    <row r="11" spans="1:11" x14ac:dyDescent="0.2">
      <c r="A11" s="85" t="s">
        <v>177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/>
      <c r="K11" s="102"/>
    </row>
    <row r="12" spans="1:11" x14ac:dyDescent="0.2">
      <c r="A12" s="85" t="s">
        <v>178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/>
    </row>
    <row r="13" spans="1:11" x14ac:dyDescent="0.2">
      <c r="A13" s="85" t="s">
        <v>179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/>
    </row>
    <row r="14" spans="1:11" x14ac:dyDescent="0.2">
      <c r="A14" s="89" t="s">
        <v>180</v>
      </c>
      <c r="B14" s="102"/>
      <c r="C14" s="102" t="s">
        <v>5</v>
      </c>
      <c r="D14" s="102"/>
      <c r="E14" s="102"/>
      <c r="F14" s="102"/>
      <c r="G14" s="102"/>
      <c r="H14" s="102"/>
      <c r="I14" s="102" t="s">
        <v>5</v>
      </c>
      <c r="J14" s="102"/>
      <c r="K14" s="102"/>
    </row>
    <row r="15" spans="1:11" x14ac:dyDescent="0.2">
      <c r="A15" s="89" t="s">
        <v>181</v>
      </c>
      <c r="B15" s="102"/>
      <c r="C15" s="102" t="s">
        <v>5</v>
      </c>
      <c r="D15" s="102"/>
      <c r="E15" s="102"/>
      <c r="F15" s="102"/>
      <c r="G15" s="102"/>
      <c r="H15" s="102"/>
      <c r="I15" s="102" t="s">
        <v>5</v>
      </c>
      <c r="J15" s="102"/>
      <c r="K15" s="102"/>
    </row>
    <row r="16" spans="1:11" x14ac:dyDescent="0.2">
      <c r="A16" s="36" t="s">
        <v>182</v>
      </c>
      <c r="B16" s="102"/>
      <c r="C16" s="102" t="s">
        <v>5</v>
      </c>
      <c r="D16" s="102"/>
      <c r="E16" s="102"/>
      <c r="F16" s="102"/>
      <c r="G16" s="102"/>
      <c r="H16" s="102" t="s">
        <v>5</v>
      </c>
      <c r="I16" s="102" t="s">
        <v>5</v>
      </c>
      <c r="J16" s="102"/>
      <c r="K16" s="102"/>
    </row>
    <row r="17" spans="1:11" x14ac:dyDescent="0.2">
      <c r="A17" s="36" t="s">
        <v>183</v>
      </c>
      <c r="B17" s="102"/>
      <c r="C17" s="102" t="s">
        <v>5</v>
      </c>
      <c r="D17" s="102"/>
      <c r="E17" s="102"/>
      <c r="F17" s="102"/>
      <c r="G17" s="102"/>
      <c r="H17" s="102"/>
      <c r="I17" s="102"/>
      <c r="J17" s="102"/>
      <c r="K17" s="102"/>
    </row>
    <row r="18" spans="1:11" x14ac:dyDescent="0.2">
      <c r="A18" s="36" t="s">
        <v>157</v>
      </c>
      <c r="B18" s="102" t="s">
        <v>5</v>
      </c>
      <c r="C18" s="102"/>
      <c r="D18" s="102"/>
      <c r="E18" s="102"/>
      <c r="F18" s="102" t="s">
        <v>5</v>
      </c>
      <c r="G18" s="102"/>
      <c r="H18" s="102"/>
      <c r="I18" s="102"/>
      <c r="J18" s="102"/>
      <c r="K18" s="102"/>
    </row>
    <row r="19" spans="1:11" x14ac:dyDescent="0.2">
      <c r="A19" s="36" t="s">
        <v>158</v>
      </c>
      <c r="B19" s="102" t="s">
        <v>5</v>
      </c>
      <c r="C19" s="102"/>
      <c r="D19" s="102"/>
      <c r="E19" s="102"/>
      <c r="F19" s="102" t="s">
        <v>5</v>
      </c>
      <c r="G19" s="102"/>
      <c r="H19" s="102"/>
      <c r="I19" s="102"/>
      <c r="J19" s="102"/>
      <c r="K19" s="102"/>
    </row>
    <row r="20" spans="1:11" x14ac:dyDescent="0.2">
      <c r="A20" s="36" t="s">
        <v>159</v>
      </c>
      <c r="B20" s="102" t="s">
        <v>5</v>
      </c>
      <c r="C20" s="102"/>
      <c r="D20" s="102"/>
      <c r="E20" s="102"/>
      <c r="F20" s="102" t="s">
        <v>5</v>
      </c>
      <c r="G20" s="102"/>
      <c r="H20" s="102"/>
      <c r="I20" s="102"/>
      <c r="J20" s="102"/>
      <c r="K20" s="102"/>
    </row>
    <row r="21" spans="1:11" x14ac:dyDescent="0.2">
      <c r="A21" s="36" t="s">
        <v>184</v>
      </c>
      <c r="B21" s="102"/>
      <c r="C21" s="102"/>
      <c r="D21" s="102"/>
      <c r="E21" s="102"/>
      <c r="F21" s="102"/>
      <c r="G21" s="102"/>
      <c r="H21" s="102" t="s">
        <v>5</v>
      </c>
      <c r="I21" s="102" t="s">
        <v>5</v>
      </c>
      <c r="J21" s="102"/>
      <c r="K21" s="102"/>
    </row>
    <row r="22" spans="1:11" x14ac:dyDescent="0.2">
      <c r="A22" s="36" t="s">
        <v>185</v>
      </c>
      <c r="B22" s="102" t="s">
        <v>5</v>
      </c>
      <c r="C22" s="102" t="s">
        <v>5</v>
      </c>
      <c r="D22" s="102" t="s">
        <v>5</v>
      </c>
      <c r="E22" s="102"/>
      <c r="F22" s="102"/>
      <c r="G22" s="102"/>
      <c r="H22" s="102"/>
      <c r="I22" s="102"/>
      <c r="J22" s="102"/>
      <c r="K22" s="102"/>
    </row>
    <row r="23" spans="1:11" x14ac:dyDescent="0.2">
      <c r="A23" s="36" t="s">
        <v>186</v>
      </c>
      <c r="B23" s="102"/>
      <c r="C23" s="102" t="s">
        <v>5</v>
      </c>
      <c r="D23" s="102"/>
      <c r="E23" s="102"/>
      <c r="F23" s="102"/>
      <c r="G23" s="102"/>
      <c r="H23" s="102"/>
      <c r="I23" s="102" t="s">
        <v>5</v>
      </c>
      <c r="J23" s="102"/>
      <c r="K23" s="102"/>
    </row>
    <row r="24" spans="1:11" x14ac:dyDescent="0.2">
      <c r="A24" s="36" t="s">
        <v>187</v>
      </c>
      <c r="B24" s="102"/>
      <c r="C24" s="102"/>
      <c r="D24" s="102"/>
      <c r="E24" s="102"/>
      <c r="F24" s="102"/>
      <c r="G24" s="102"/>
      <c r="H24" s="102" t="s">
        <v>5</v>
      </c>
      <c r="I24" s="102"/>
      <c r="J24" s="102"/>
      <c r="K24" s="102"/>
    </row>
    <row r="25" spans="1:11" x14ac:dyDescent="0.2">
      <c r="A25" s="36" t="s">
        <v>188</v>
      </c>
      <c r="B25" s="102"/>
      <c r="C25" s="102"/>
      <c r="D25" s="102"/>
      <c r="E25" s="102"/>
      <c r="F25" s="102"/>
      <c r="G25" s="102"/>
      <c r="H25" s="102" t="s">
        <v>5</v>
      </c>
      <c r="I25" s="102"/>
      <c r="J25" s="102"/>
      <c r="K25" s="102"/>
    </row>
    <row r="26" spans="1:11" x14ac:dyDescent="0.2">
      <c r="A26" s="36" t="s">
        <v>189</v>
      </c>
      <c r="B26" s="102"/>
      <c r="C26" s="102" t="s">
        <v>5</v>
      </c>
      <c r="D26" s="102"/>
      <c r="E26" s="102"/>
      <c r="F26" s="102"/>
      <c r="G26" s="102"/>
      <c r="H26" s="102"/>
      <c r="I26" s="102"/>
      <c r="J26" s="102"/>
      <c r="K26" s="102"/>
    </row>
    <row r="27" spans="1:11" x14ac:dyDescent="0.2">
      <c r="A27" s="36" t="s">
        <v>190</v>
      </c>
      <c r="B27" s="102"/>
      <c r="C27" s="102" t="s">
        <v>5</v>
      </c>
      <c r="D27" s="102"/>
      <c r="E27" s="102"/>
      <c r="F27" s="102"/>
      <c r="G27" s="102"/>
      <c r="H27" s="102"/>
      <c r="I27" s="102" t="s">
        <v>5</v>
      </c>
      <c r="J27" s="102"/>
      <c r="K27" s="102"/>
    </row>
    <row r="28" spans="1:11" x14ac:dyDescent="0.2">
      <c r="A28" s="36" t="s">
        <v>191</v>
      </c>
      <c r="B28" s="102"/>
      <c r="C28" s="102"/>
      <c r="D28" s="102"/>
      <c r="E28" s="102"/>
      <c r="F28" s="102"/>
      <c r="G28" s="102"/>
      <c r="H28" s="102" t="s">
        <v>5</v>
      </c>
      <c r="I28" s="102"/>
      <c r="J28" s="102"/>
      <c r="K28" s="102"/>
    </row>
    <row r="29" spans="1:11" x14ac:dyDescent="0.2">
      <c r="A29" s="36" t="s">
        <v>192</v>
      </c>
      <c r="B29" s="102" t="s">
        <v>5</v>
      </c>
      <c r="C29" s="102"/>
      <c r="D29" s="102" t="s">
        <v>5</v>
      </c>
      <c r="E29" s="102"/>
      <c r="F29" s="102"/>
      <c r="G29" s="102"/>
      <c r="H29" s="102"/>
      <c r="I29" s="102"/>
      <c r="J29" s="102"/>
      <c r="K29" s="102"/>
    </row>
    <row r="30" spans="1:11" x14ac:dyDescent="0.2">
      <c r="A30" s="36" t="s">
        <v>205</v>
      </c>
      <c r="B30" s="102" t="s">
        <v>5</v>
      </c>
      <c r="C30" s="102" t="s">
        <v>5</v>
      </c>
      <c r="D30" s="102" t="s">
        <v>5</v>
      </c>
      <c r="E30" s="102"/>
      <c r="F30" s="102"/>
      <c r="G30" s="102"/>
      <c r="H30" s="102"/>
      <c r="I30" s="102"/>
      <c r="J30" s="102"/>
      <c r="K30" s="102"/>
    </row>
    <row r="31" spans="1:11" x14ac:dyDescent="0.2">
      <c r="A31" s="36" t="s">
        <v>161</v>
      </c>
      <c r="B31" s="102"/>
      <c r="C31" s="102"/>
      <c r="D31" s="102"/>
      <c r="E31" s="102" t="s">
        <v>5</v>
      </c>
      <c r="F31" s="102"/>
      <c r="G31" s="102"/>
      <c r="H31" s="102"/>
      <c r="I31" s="102"/>
      <c r="J31" s="102"/>
      <c r="K31" s="102"/>
    </row>
    <row r="32" spans="1:11" x14ac:dyDescent="0.2">
      <c r="A32" s="36" t="s">
        <v>193</v>
      </c>
      <c r="B32" s="102"/>
      <c r="C32" s="102"/>
      <c r="D32" s="102"/>
      <c r="E32" s="102"/>
      <c r="F32" s="102"/>
      <c r="G32" s="102" t="s">
        <v>5</v>
      </c>
      <c r="H32" s="102" t="s">
        <v>5</v>
      </c>
      <c r="I32" s="102"/>
      <c r="J32" s="102"/>
      <c r="K32" s="102"/>
    </row>
    <row r="33" spans="1:11" x14ac:dyDescent="0.2">
      <c r="A33" s="36" t="s">
        <v>194</v>
      </c>
      <c r="B33" s="102"/>
      <c r="C33" s="102"/>
      <c r="D33" s="102"/>
      <c r="E33" s="102"/>
      <c r="F33" s="102"/>
      <c r="G33" s="102" t="s">
        <v>5</v>
      </c>
      <c r="H33" s="102" t="s">
        <v>5</v>
      </c>
      <c r="I33" s="102"/>
      <c r="J33" s="102"/>
      <c r="K33" s="102"/>
    </row>
    <row r="34" spans="1:11" x14ac:dyDescent="0.2">
      <c r="A34" s="36" t="s">
        <v>195</v>
      </c>
      <c r="B34" s="102"/>
      <c r="C34" s="102"/>
      <c r="D34" s="102"/>
      <c r="E34" s="102"/>
      <c r="F34" s="102"/>
      <c r="G34" s="102" t="s">
        <v>5</v>
      </c>
      <c r="H34" s="102" t="s">
        <v>5</v>
      </c>
      <c r="I34" s="102"/>
      <c r="J34" s="102"/>
      <c r="K34" s="102"/>
    </row>
    <row r="35" spans="1:11" x14ac:dyDescent="0.2">
      <c r="A35" s="36" t="s">
        <v>196</v>
      </c>
      <c r="B35" s="102"/>
      <c r="C35" s="102"/>
      <c r="D35" s="102"/>
      <c r="E35" s="102"/>
      <c r="F35" s="102"/>
      <c r="G35" s="102" t="s">
        <v>5</v>
      </c>
      <c r="H35" s="102" t="s">
        <v>5</v>
      </c>
      <c r="I35" s="102"/>
      <c r="J35" s="102"/>
      <c r="K35" s="102"/>
    </row>
    <row r="36" spans="1:11" x14ac:dyDescent="0.2">
      <c r="A36" s="36" t="s">
        <v>197</v>
      </c>
      <c r="B36" s="102"/>
      <c r="C36" s="102"/>
      <c r="D36" s="102"/>
      <c r="E36" s="102"/>
      <c r="F36" s="102"/>
      <c r="G36" s="102" t="s">
        <v>5</v>
      </c>
      <c r="H36" s="102" t="s">
        <v>5</v>
      </c>
      <c r="I36" s="102"/>
      <c r="J36" s="102"/>
      <c r="K36" s="102"/>
    </row>
    <row r="37" spans="1:11" x14ac:dyDescent="0.2">
      <c r="A37" s="36" t="s">
        <v>198</v>
      </c>
      <c r="B37" s="102"/>
      <c r="C37" s="102"/>
      <c r="D37" s="102"/>
      <c r="E37" s="102"/>
      <c r="F37" s="102"/>
      <c r="G37" s="102" t="s">
        <v>5</v>
      </c>
      <c r="H37" s="102" t="s">
        <v>5</v>
      </c>
      <c r="I37" s="102"/>
      <c r="J37" s="102"/>
      <c r="K37" s="102"/>
    </row>
    <row r="38" spans="1:11" x14ac:dyDescent="0.2">
      <c r="A38" s="36" t="s">
        <v>199</v>
      </c>
      <c r="B38" s="102"/>
      <c r="C38" s="102"/>
      <c r="D38" s="102"/>
      <c r="E38" s="102"/>
      <c r="F38" s="102"/>
      <c r="G38" s="102"/>
      <c r="H38" s="102" t="s">
        <v>5</v>
      </c>
      <c r="I38" s="102"/>
      <c r="J38" s="102"/>
      <c r="K38" s="102"/>
    </row>
    <row r="39" spans="1:11" x14ac:dyDescent="0.2">
      <c r="A39" s="36" t="s">
        <v>200</v>
      </c>
      <c r="B39" s="102" t="s">
        <v>5</v>
      </c>
      <c r="C39" s="102"/>
      <c r="D39" s="102"/>
      <c r="E39" s="102"/>
      <c r="F39" s="102"/>
      <c r="G39" s="102" t="s">
        <v>5</v>
      </c>
      <c r="H39" s="102" t="s">
        <v>5</v>
      </c>
      <c r="I39" s="102"/>
      <c r="J39" s="102"/>
      <c r="K39" s="102"/>
    </row>
  </sheetData>
  <sheetProtection algorithmName="SHA-512" hashValue="lovvdOY9S+5vQzAnj9lle3kIpyJP06G6moHFFtLkMndg+/LmAJ4j6YrFIfhuVEJ5gbsEHpefD8R/47vzq3Xv/A==" saltValue="jK+V0AhxjrKkQx88nLxfmA==" spinCount="100000" sheet="1" objects="1" scenarios="1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>
    <tabColor theme="0" tint="-0.249977111117893"/>
  </sheetPr>
  <dimension ref="A1:K14"/>
  <sheetViews>
    <sheetView workbookViewId="0">
      <selection activeCell="F8" sqref="F8"/>
    </sheetView>
  </sheetViews>
  <sheetFormatPr defaultColWidth="12.7109375" defaultRowHeight="12.75" x14ac:dyDescent="0.2"/>
  <cols>
    <col min="1" max="1" width="16.85546875" style="81" bestFit="1" customWidth="1"/>
    <col min="2" max="2" width="8.7109375" style="81" bestFit="1" customWidth="1"/>
    <col min="3" max="3" width="8.85546875" style="81" bestFit="1" customWidth="1"/>
    <col min="4" max="4" width="18.28515625" style="81" bestFit="1" customWidth="1"/>
    <col min="5" max="5" width="17.42578125" style="81" bestFit="1" customWidth="1"/>
    <col min="6" max="6" width="13.5703125" style="81" bestFit="1" customWidth="1"/>
    <col min="7" max="7" width="9.7109375" style="81" bestFit="1" customWidth="1"/>
    <col min="8" max="8" width="8.85546875" style="81" bestFit="1" customWidth="1"/>
    <col min="9" max="9" width="14.7109375" style="81" bestFit="1" customWidth="1"/>
    <col min="10" max="10" width="15.28515625" style="81" bestFit="1" customWidth="1"/>
    <col min="11" max="11" width="12.7109375" style="81" customWidth="1"/>
    <col min="12" max="16384" width="12.7109375" style="81"/>
  </cols>
  <sheetData>
    <row r="1" spans="1:11" x14ac:dyDescent="0.2">
      <c r="A1" s="71" t="s">
        <v>230</v>
      </c>
      <c r="B1" s="81" t="s">
        <v>226</v>
      </c>
      <c r="C1" s="81" t="s">
        <v>121</v>
      </c>
      <c r="D1" s="81" t="s">
        <v>227</v>
      </c>
      <c r="E1" s="81" t="s">
        <v>228</v>
      </c>
      <c r="F1" s="81" t="s">
        <v>128</v>
      </c>
      <c r="G1" s="81" t="s">
        <v>87</v>
      </c>
      <c r="H1" s="81" t="s">
        <v>43</v>
      </c>
      <c r="I1" s="81" t="s">
        <v>229</v>
      </c>
      <c r="J1" s="81" t="s">
        <v>36</v>
      </c>
      <c r="K1" s="81" t="s">
        <v>68</v>
      </c>
    </row>
    <row r="2" spans="1:11" x14ac:dyDescent="0.2">
      <c r="A2" s="81" t="s">
        <v>109</v>
      </c>
      <c r="B2" s="102" t="s">
        <v>5</v>
      </c>
      <c r="C2" s="102" t="s">
        <v>5</v>
      </c>
      <c r="D2" s="102" t="s">
        <v>5</v>
      </c>
      <c r="E2" s="102" t="s">
        <v>5</v>
      </c>
      <c r="F2" s="102" t="s">
        <v>5</v>
      </c>
      <c r="G2" s="102" t="s">
        <v>5</v>
      </c>
      <c r="H2" s="102" t="s">
        <v>5</v>
      </c>
      <c r="I2" s="102"/>
      <c r="J2" s="102"/>
      <c r="K2" s="102"/>
    </row>
    <row r="3" spans="1:11" x14ac:dyDescent="0.2">
      <c r="A3" s="81" t="s">
        <v>96</v>
      </c>
      <c r="B3" s="102" t="s">
        <v>5</v>
      </c>
      <c r="C3" s="102" t="s">
        <v>5</v>
      </c>
      <c r="D3" s="102" t="s">
        <v>5</v>
      </c>
      <c r="E3" s="102" t="s">
        <v>5</v>
      </c>
      <c r="F3" s="102" t="s">
        <v>5</v>
      </c>
      <c r="G3" s="102" t="s">
        <v>5</v>
      </c>
      <c r="H3" s="102" t="s">
        <v>5</v>
      </c>
      <c r="I3" s="102"/>
      <c r="J3" s="102"/>
      <c r="K3" s="102"/>
    </row>
    <row r="4" spans="1:11" x14ac:dyDescent="0.2">
      <c r="A4" s="81" t="s">
        <v>97</v>
      </c>
      <c r="B4" s="102" t="s">
        <v>5</v>
      </c>
      <c r="C4" s="102" t="s">
        <v>5</v>
      </c>
      <c r="D4" s="102" t="s">
        <v>5</v>
      </c>
      <c r="E4" s="102" t="s">
        <v>5</v>
      </c>
      <c r="F4" s="102" t="s">
        <v>5</v>
      </c>
      <c r="G4" s="102" t="s">
        <v>5</v>
      </c>
      <c r="H4" s="102" t="s">
        <v>5</v>
      </c>
      <c r="I4" s="102"/>
      <c r="J4" s="102"/>
      <c r="K4" s="102"/>
    </row>
    <row r="5" spans="1:11" x14ac:dyDescent="0.2">
      <c r="A5" s="81" t="s">
        <v>98</v>
      </c>
      <c r="B5" s="102" t="s">
        <v>5</v>
      </c>
      <c r="C5" s="102" t="s">
        <v>5</v>
      </c>
      <c r="D5" s="102" t="s">
        <v>5</v>
      </c>
      <c r="E5" s="102" t="s">
        <v>5</v>
      </c>
      <c r="F5" s="102" t="s">
        <v>5</v>
      </c>
      <c r="G5" s="102" t="s">
        <v>5</v>
      </c>
      <c r="H5" s="102" t="s">
        <v>5</v>
      </c>
      <c r="I5" s="102"/>
      <c r="J5" s="102"/>
      <c r="K5" s="102"/>
    </row>
    <row r="6" spans="1:11" x14ac:dyDescent="0.2">
      <c r="A6" s="81" t="s">
        <v>99</v>
      </c>
      <c r="B6" s="102" t="s">
        <v>5</v>
      </c>
      <c r="C6" s="102" t="s">
        <v>5</v>
      </c>
      <c r="D6" s="102" t="s">
        <v>5</v>
      </c>
      <c r="E6" s="102" t="s">
        <v>5</v>
      </c>
      <c r="F6" s="102" t="s">
        <v>5</v>
      </c>
      <c r="G6" s="102" t="s">
        <v>5</v>
      </c>
      <c r="H6" s="102" t="s">
        <v>5</v>
      </c>
      <c r="I6" s="102"/>
      <c r="J6" s="102"/>
      <c r="K6" s="102"/>
    </row>
    <row r="7" spans="1:11" x14ac:dyDescent="0.2">
      <c r="A7" s="81" t="s">
        <v>122</v>
      </c>
      <c r="B7" s="102"/>
      <c r="C7" s="102" t="s">
        <v>5</v>
      </c>
      <c r="D7" s="102"/>
      <c r="E7" s="102"/>
      <c r="F7" s="102"/>
      <c r="G7" s="102"/>
      <c r="H7" s="102" t="s">
        <v>5</v>
      </c>
      <c r="I7" s="102" t="s">
        <v>5</v>
      </c>
      <c r="J7" s="102"/>
      <c r="K7" s="102"/>
    </row>
    <row r="8" spans="1:11" x14ac:dyDescent="0.2">
      <c r="A8" s="81" t="s">
        <v>123</v>
      </c>
      <c r="B8" s="102"/>
      <c r="C8" s="102" t="s">
        <v>5</v>
      </c>
      <c r="D8" s="102"/>
      <c r="E8" s="102"/>
      <c r="F8" s="102"/>
      <c r="G8" s="102"/>
      <c r="H8" s="102" t="s">
        <v>5</v>
      </c>
      <c r="I8" s="102" t="s">
        <v>5</v>
      </c>
      <c r="J8" s="102"/>
      <c r="K8" s="102"/>
    </row>
    <row r="9" spans="1:11" x14ac:dyDescent="0.2">
      <c r="A9" s="81" t="s">
        <v>124</v>
      </c>
      <c r="B9" s="102"/>
      <c r="C9" s="102" t="s">
        <v>5</v>
      </c>
      <c r="D9" s="102"/>
      <c r="E9" s="102"/>
      <c r="F9" s="102"/>
      <c r="G9" s="102"/>
      <c r="H9" s="102" t="s">
        <v>5</v>
      </c>
      <c r="I9" s="102" t="s">
        <v>5</v>
      </c>
      <c r="J9" s="102"/>
      <c r="K9" s="102"/>
    </row>
    <row r="10" spans="1:11" x14ac:dyDescent="0.2">
      <c r="A10" s="81" t="s">
        <v>125</v>
      </c>
      <c r="B10" s="102"/>
      <c r="C10" s="102" t="s">
        <v>5</v>
      </c>
      <c r="D10" s="102"/>
      <c r="E10" s="102"/>
      <c r="F10" s="102"/>
      <c r="G10" s="102"/>
      <c r="H10" s="102" t="s">
        <v>5</v>
      </c>
      <c r="I10" s="102" t="s">
        <v>5</v>
      </c>
      <c r="J10" s="102"/>
      <c r="K10" s="102"/>
    </row>
    <row r="11" spans="1:11" x14ac:dyDescent="0.2">
      <c r="A11" s="81" t="s">
        <v>69</v>
      </c>
      <c r="B11" s="102"/>
      <c r="C11" s="102" t="s">
        <v>5</v>
      </c>
      <c r="D11" s="102"/>
      <c r="E11" s="102"/>
      <c r="F11" s="102"/>
      <c r="G11" s="102"/>
      <c r="H11" s="102"/>
      <c r="I11" s="102"/>
      <c r="J11" s="102" t="s">
        <v>5</v>
      </c>
      <c r="K11" s="102" t="s">
        <v>5</v>
      </c>
    </row>
    <row r="12" spans="1:11" x14ac:dyDescent="0.2">
      <c r="A12" s="81" t="s">
        <v>70</v>
      </c>
      <c r="B12" s="102"/>
      <c r="C12" s="102" t="s">
        <v>5</v>
      </c>
      <c r="D12" s="102"/>
      <c r="E12" s="102"/>
      <c r="F12" s="102"/>
      <c r="G12" s="102"/>
      <c r="H12" s="102"/>
      <c r="I12" s="102"/>
      <c r="J12" s="102"/>
      <c r="K12" s="102" t="s">
        <v>5</v>
      </c>
    </row>
    <row r="13" spans="1:11" x14ac:dyDescent="0.2">
      <c r="A13" s="81" t="s">
        <v>71</v>
      </c>
      <c r="B13" s="102"/>
      <c r="C13" s="102" t="s">
        <v>5</v>
      </c>
      <c r="D13" s="102"/>
      <c r="E13" s="102"/>
      <c r="F13" s="102"/>
      <c r="G13" s="102"/>
      <c r="H13" s="102"/>
      <c r="I13" s="102"/>
      <c r="J13" s="102"/>
      <c r="K13" s="102" t="s">
        <v>5</v>
      </c>
    </row>
    <row r="14" spans="1:11" x14ac:dyDescent="0.2">
      <c r="A14" s="81" t="s">
        <v>72</v>
      </c>
      <c r="B14" s="102"/>
      <c r="C14" s="102" t="s">
        <v>5</v>
      </c>
      <c r="D14" s="102"/>
      <c r="E14" s="102"/>
      <c r="F14" s="102"/>
      <c r="G14" s="102"/>
      <c r="H14" s="102"/>
      <c r="I14" s="102"/>
      <c r="J14" s="102"/>
      <c r="K14" s="102" t="s">
        <v>5</v>
      </c>
    </row>
  </sheetData>
  <sheetProtection algorithmName="SHA-512" hashValue="p/RnXwiW+oW50A9m82frQi8+BARQ5iuUu/BC6nb19Na0udt4SICzeDH9bsGDU4OjinsHbZjL+ChGfCkJJ6DtmA==" saltValue="LXInSmwfEQdNuZwyUON7Yg==" spinCount="100000" sheet="1" objects="1" scenarios="1" selectLockedCells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007600"/>
  </sheetPr>
  <dimension ref="A1:I40"/>
  <sheetViews>
    <sheetView zoomScale="85" zoomScaleNormal="85" workbookViewId="0">
      <selection activeCell="H15" sqref="H15"/>
    </sheetView>
  </sheetViews>
  <sheetFormatPr defaultColWidth="14.42578125" defaultRowHeight="15.75" customHeight="1" x14ac:dyDescent="0.2"/>
  <cols>
    <col min="1" max="1" width="8.42578125" style="113" customWidth="1"/>
    <col min="2" max="9" width="16.85546875" style="113" customWidth="1"/>
    <col min="10" max="10" width="14.42578125" style="113" customWidth="1"/>
    <col min="11" max="16384" width="14.42578125" style="113"/>
  </cols>
  <sheetData>
    <row r="1" spans="1:9" s="13" customFormat="1" ht="30" customHeight="1" x14ac:dyDescent="0.2">
      <c r="A1" s="23" t="s">
        <v>76</v>
      </c>
      <c r="B1" s="17" t="s">
        <v>68</v>
      </c>
      <c r="C1" s="15" t="s">
        <v>69</v>
      </c>
      <c r="D1" s="15" t="s">
        <v>70</v>
      </c>
      <c r="E1" s="15" t="s">
        <v>71</v>
      </c>
      <c r="F1" s="15" t="s">
        <v>72</v>
      </c>
      <c r="G1" s="15" t="s">
        <v>73</v>
      </c>
      <c r="H1" s="15" t="s">
        <v>74</v>
      </c>
      <c r="I1" s="15" t="s">
        <v>75</v>
      </c>
    </row>
    <row r="2" spans="1:9" ht="15.75" customHeight="1" x14ac:dyDescent="0.2">
      <c r="A2" s="7">
        <f>start_year</f>
        <v>2021</v>
      </c>
      <c r="B2" s="52">
        <v>87161.407999999996</v>
      </c>
      <c r="C2" s="53">
        <v>130000</v>
      </c>
      <c r="D2" s="53">
        <v>204000</v>
      </c>
      <c r="E2" s="53">
        <v>142000</v>
      </c>
      <c r="F2" s="53">
        <v>93000</v>
      </c>
      <c r="G2" s="14">
        <f t="shared" ref="G2:G11" si="0">C2+D2+E2+F2</f>
        <v>569000</v>
      </c>
      <c r="H2" s="14">
        <f t="shared" ref="H2:H11" si="1">(B2 + stillbirth*B2/(1000-stillbirth))/(1-abortion)</f>
        <v>92642.707098967076</v>
      </c>
      <c r="I2" s="14">
        <f t="shared" ref="I2:I11" si="2">G2-H2</f>
        <v>476357.29290103295</v>
      </c>
    </row>
    <row r="3" spans="1:9" ht="15.75" customHeight="1" x14ac:dyDescent="0.2">
      <c r="A3" s="7">
        <f t="shared" ref="A3:A40" si="3">IF($A$2+ROW(A3)-2&lt;=end_year,A2+1,"")</f>
        <v>2022</v>
      </c>
      <c r="B3" s="52">
        <v>88448.617200000008</v>
      </c>
      <c r="C3" s="53">
        <v>134000</v>
      </c>
      <c r="D3" s="53">
        <v>211000</v>
      </c>
      <c r="E3" s="53">
        <v>145000</v>
      </c>
      <c r="F3" s="53">
        <v>98000</v>
      </c>
      <c r="G3" s="14">
        <f t="shared" si="0"/>
        <v>588000</v>
      </c>
      <c r="H3" s="14">
        <f t="shared" si="1"/>
        <v>94010.864723161212</v>
      </c>
      <c r="I3" s="14">
        <f t="shared" si="2"/>
        <v>493989.13527683879</v>
      </c>
    </row>
    <row r="4" spans="1:9" ht="15.75" customHeight="1" x14ac:dyDescent="0.2">
      <c r="A4" s="7">
        <f t="shared" si="3"/>
        <v>2023</v>
      </c>
      <c r="B4" s="52">
        <v>89742.18240000002</v>
      </c>
      <c r="C4" s="53">
        <v>138000</v>
      </c>
      <c r="D4" s="53">
        <v>219000</v>
      </c>
      <c r="E4" s="53">
        <v>150000</v>
      </c>
      <c r="F4" s="53">
        <v>102000</v>
      </c>
      <c r="G4" s="14">
        <f t="shared" si="0"/>
        <v>609000</v>
      </c>
      <c r="H4" s="14">
        <f t="shared" si="1"/>
        <v>95385.778055642237</v>
      </c>
      <c r="I4" s="14">
        <f t="shared" si="2"/>
        <v>513614.22194435773</v>
      </c>
    </row>
    <row r="5" spans="1:9" ht="15.75" customHeight="1" x14ac:dyDescent="0.2">
      <c r="A5" s="7">
        <f t="shared" si="3"/>
        <v>2024</v>
      </c>
      <c r="B5" s="52">
        <v>90968.238000000027</v>
      </c>
      <c r="C5" s="53">
        <v>142000</v>
      </c>
      <c r="D5" s="53">
        <v>226000</v>
      </c>
      <c r="E5" s="53">
        <v>154000</v>
      </c>
      <c r="F5" s="53">
        <v>106000</v>
      </c>
      <c r="G5" s="14">
        <f t="shared" si="0"/>
        <v>628000</v>
      </c>
      <c r="H5" s="14">
        <f t="shared" si="1"/>
        <v>96688.936327682182</v>
      </c>
      <c r="I5" s="14">
        <f t="shared" si="2"/>
        <v>531311.06367231777</v>
      </c>
    </row>
    <row r="6" spans="1:9" ht="15.75" customHeight="1" x14ac:dyDescent="0.2">
      <c r="A6" s="7">
        <f t="shared" si="3"/>
        <v>2025</v>
      </c>
      <c r="B6" s="52">
        <v>92196.736000000004</v>
      </c>
      <c r="C6" s="53">
        <v>146000</v>
      </c>
      <c r="D6" s="53">
        <v>234000</v>
      </c>
      <c r="E6" s="53">
        <v>158000</v>
      </c>
      <c r="F6" s="53">
        <v>109000</v>
      </c>
      <c r="G6" s="14">
        <f t="shared" si="0"/>
        <v>647000</v>
      </c>
      <c r="H6" s="14">
        <f t="shared" si="1"/>
        <v>97994.690594360218</v>
      </c>
      <c r="I6" s="14">
        <f t="shared" si="2"/>
        <v>549005.30940563977</v>
      </c>
    </row>
    <row r="7" spans="1:9" ht="15.75" customHeight="1" x14ac:dyDescent="0.2">
      <c r="A7" s="7">
        <f t="shared" si="3"/>
        <v>2026</v>
      </c>
      <c r="B7" s="52">
        <v>93431.563600000009</v>
      </c>
      <c r="C7" s="53">
        <v>150000</v>
      </c>
      <c r="D7" s="53">
        <v>242000</v>
      </c>
      <c r="E7" s="53">
        <v>163000</v>
      </c>
      <c r="F7" s="53">
        <v>114000</v>
      </c>
      <c r="G7" s="14">
        <f t="shared" si="0"/>
        <v>669000</v>
      </c>
      <c r="H7" s="14">
        <f t="shared" si="1"/>
        <v>99307.17250911452</v>
      </c>
      <c r="I7" s="14">
        <f t="shared" si="2"/>
        <v>569692.82749088551</v>
      </c>
    </row>
    <row r="8" spans="1:9" ht="15.75" customHeight="1" x14ac:dyDescent="0.2">
      <c r="A8" s="7">
        <f t="shared" si="3"/>
        <v>2027</v>
      </c>
      <c r="B8" s="52">
        <v>94634.954400000002</v>
      </c>
      <c r="C8" s="53">
        <v>154000</v>
      </c>
      <c r="D8" s="53">
        <v>248000</v>
      </c>
      <c r="E8" s="53">
        <v>169000</v>
      </c>
      <c r="F8" s="53">
        <v>116000</v>
      </c>
      <c r="G8" s="14">
        <f t="shared" si="0"/>
        <v>687000</v>
      </c>
      <c r="H8" s="14">
        <f t="shared" si="1"/>
        <v>100586.24066517266</v>
      </c>
      <c r="I8" s="14">
        <f t="shared" si="2"/>
        <v>586413.75933482731</v>
      </c>
    </row>
    <row r="9" spans="1:9" ht="15.75" customHeight="1" x14ac:dyDescent="0.2">
      <c r="A9" s="7">
        <f t="shared" si="3"/>
        <v>2028</v>
      </c>
      <c r="B9" s="52">
        <v>95805.524800000014</v>
      </c>
      <c r="C9" s="53">
        <v>158000</v>
      </c>
      <c r="D9" s="53">
        <v>256000</v>
      </c>
      <c r="E9" s="53">
        <v>175000</v>
      </c>
      <c r="F9" s="53">
        <v>120000</v>
      </c>
      <c r="G9" s="14">
        <f t="shared" si="0"/>
        <v>709000</v>
      </c>
      <c r="H9" s="14">
        <f t="shared" si="1"/>
        <v>101830.42445240475</v>
      </c>
      <c r="I9" s="14">
        <f t="shared" si="2"/>
        <v>607169.57554759528</v>
      </c>
    </row>
    <row r="10" spans="1:9" ht="15.75" customHeight="1" x14ac:dyDescent="0.2">
      <c r="A10" s="7">
        <f t="shared" si="3"/>
        <v>2029</v>
      </c>
      <c r="B10" s="52">
        <v>96941.891200000013</v>
      </c>
      <c r="C10" s="53">
        <v>162000</v>
      </c>
      <c r="D10" s="53">
        <v>264000</v>
      </c>
      <c r="E10" s="53">
        <v>181000</v>
      </c>
      <c r="F10" s="53">
        <v>122000</v>
      </c>
      <c r="G10" s="14">
        <f t="shared" si="0"/>
        <v>729000</v>
      </c>
      <c r="H10" s="14">
        <f t="shared" si="1"/>
        <v>103038.25326068085</v>
      </c>
      <c r="I10" s="14">
        <f t="shared" si="2"/>
        <v>625961.74673931918</v>
      </c>
    </row>
    <row r="11" spans="1:9" ht="15.75" customHeight="1" x14ac:dyDescent="0.2">
      <c r="A11" s="7">
        <f t="shared" si="3"/>
        <v>2030</v>
      </c>
      <c r="B11" s="52">
        <v>98042.67</v>
      </c>
      <c r="C11" s="53">
        <v>166000</v>
      </c>
      <c r="D11" s="53">
        <v>272000</v>
      </c>
      <c r="E11" s="53">
        <v>188000</v>
      </c>
      <c r="F11" s="53">
        <v>126000</v>
      </c>
      <c r="G11" s="14">
        <f t="shared" si="0"/>
        <v>752000</v>
      </c>
      <c r="H11" s="14">
        <f t="shared" si="1"/>
        <v>104208.25647987107</v>
      </c>
      <c r="I11" s="14">
        <f t="shared" si="2"/>
        <v>647791.74352012889</v>
      </c>
    </row>
    <row r="12" spans="1:9" ht="15.75" customHeight="1" x14ac:dyDescent="0.2">
      <c r="A12" s="7" t="str">
        <f t="shared" si="3"/>
        <v/>
      </c>
      <c r="B12" s="52"/>
      <c r="C12" s="53"/>
      <c r="D12" s="53"/>
      <c r="E12" s="53"/>
      <c r="F12" s="53"/>
      <c r="G12" s="14"/>
      <c r="H12" s="14"/>
      <c r="I12" s="14"/>
    </row>
    <row r="13" spans="1:9" ht="15.75" customHeight="1" x14ac:dyDescent="0.2">
      <c r="A13" s="7" t="str">
        <f t="shared" si="3"/>
        <v/>
      </c>
      <c r="B13" s="52"/>
      <c r="C13" s="53"/>
      <c r="D13" s="53"/>
      <c r="E13" s="53"/>
      <c r="F13" s="53"/>
      <c r="G13" s="14"/>
      <c r="H13" s="14"/>
      <c r="I13" s="14"/>
    </row>
    <row r="14" spans="1:9" ht="15.75" customHeight="1" x14ac:dyDescent="0.2">
      <c r="A14" s="7" t="str">
        <f t="shared" si="3"/>
        <v/>
      </c>
      <c r="B14" s="52"/>
      <c r="C14" s="53"/>
      <c r="D14" s="53"/>
      <c r="E14" s="53"/>
      <c r="F14" s="53"/>
      <c r="G14" s="14"/>
      <c r="H14" s="14"/>
      <c r="I14" s="14"/>
    </row>
    <row r="15" spans="1:9" ht="15.75" customHeight="1" x14ac:dyDescent="0.2">
      <c r="A15" s="7" t="str">
        <f t="shared" si="3"/>
        <v/>
      </c>
      <c r="B15" s="52"/>
      <c r="C15" s="53"/>
      <c r="D15" s="53"/>
      <c r="E15" s="53"/>
      <c r="F15" s="53"/>
      <c r="G15" s="14"/>
      <c r="H15" s="14"/>
      <c r="I15" s="14"/>
    </row>
    <row r="16" spans="1:9" ht="15.75" customHeight="1" x14ac:dyDescent="0.2">
      <c r="A16" s="7" t="str">
        <f t="shared" si="3"/>
        <v/>
      </c>
      <c r="B16" s="52"/>
      <c r="C16" s="53"/>
      <c r="D16" s="53"/>
      <c r="E16" s="53"/>
      <c r="F16" s="53"/>
      <c r="G16" s="14"/>
      <c r="H16" s="14"/>
      <c r="I16" s="14"/>
    </row>
    <row r="17" spans="1:9" ht="15.75" customHeight="1" x14ac:dyDescent="0.2">
      <c r="A17" s="7" t="str">
        <f t="shared" si="3"/>
        <v/>
      </c>
      <c r="B17" s="52"/>
      <c r="C17" s="53"/>
      <c r="E17" s="53"/>
      <c r="F17" s="53"/>
      <c r="G17" s="14"/>
      <c r="H17" s="14"/>
      <c r="I17" s="14"/>
    </row>
    <row r="18" spans="1:9" ht="15.75" customHeight="1" x14ac:dyDescent="0.2">
      <c r="A18" s="7" t="str">
        <f t="shared" si="3"/>
        <v/>
      </c>
      <c r="B18" s="52"/>
      <c r="C18" s="53"/>
      <c r="D18" s="53"/>
      <c r="E18" s="53"/>
      <c r="F18" s="53"/>
      <c r="G18" s="14"/>
      <c r="H18" s="14"/>
      <c r="I18" s="14"/>
    </row>
    <row r="19" spans="1:9" ht="15.75" customHeight="1" x14ac:dyDescent="0.2">
      <c r="A19" s="7" t="str">
        <f t="shared" si="3"/>
        <v/>
      </c>
      <c r="B19" s="52"/>
      <c r="C19" s="53"/>
      <c r="D19" s="53"/>
      <c r="E19" s="53"/>
      <c r="F19" s="53"/>
      <c r="G19" s="14"/>
      <c r="H19" s="14"/>
      <c r="I19" s="14"/>
    </row>
    <row r="20" spans="1:9" ht="15.75" customHeight="1" x14ac:dyDescent="0.2">
      <c r="A20" s="7" t="str">
        <f t="shared" si="3"/>
        <v/>
      </c>
      <c r="B20" s="52"/>
      <c r="C20" s="53"/>
      <c r="D20" s="53"/>
      <c r="E20" s="53"/>
      <c r="F20" s="53"/>
      <c r="G20" s="14"/>
      <c r="H20" s="14"/>
      <c r="I20" s="14"/>
    </row>
    <row r="21" spans="1:9" ht="15.75" customHeight="1" x14ac:dyDescent="0.2">
      <c r="A21" s="7" t="str">
        <f t="shared" si="3"/>
        <v/>
      </c>
      <c r="B21" s="52"/>
      <c r="C21" s="53"/>
      <c r="D21" s="53"/>
      <c r="E21" s="53"/>
      <c r="F21" s="53"/>
      <c r="G21" s="14"/>
      <c r="H21" s="14"/>
      <c r="I21" s="14"/>
    </row>
    <row r="22" spans="1:9" ht="15.75" customHeight="1" x14ac:dyDescent="0.2">
      <c r="A22" s="7" t="str">
        <f t="shared" si="3"/>
        <v/>
      </c>
      <c r="B22" s="52"/>
      <c r="C22" s="53"/>
      <c r="D22" s="53"/>
      <c r="E22" s="53"/>
      <c r="F22" s="53"/>
      <c r="G22" s="14"/>
      <c r="H22" s="14"/>
      <c r="I22" s="14"/>
    </row>
    <row r="23" spans="1:9" ht="15.75" customHeight="1" x14ac:dyDescent="0.2">
      <c r="A23" s="7" t="str">
        <f t="shared" si="3"/>
        <v/>
      </c>
      <c r="B23" s="52"/>
      <c r="C23" s="53"/>
      <c r="D23" s="53"/>
      <c r="E23" s="53"/>
      <c r="F23" s="53"/>
      <c r="G23" s="14"/>
      <c r="H23" s="14"/>
      <c r="I23" s="14"/>
    </row>
    <row r="24" spans="1:9" ht="15.75" customHeight="1" x14ac:dyDescent="0.2">
      <c r="A24" s="7" t="str">
        <f t="shared" si="3"/>
        <v/>
      </c>
      <c r="B24" s="52"/>
      <c r="C24" s="53"/>
      <c r="D24" s="53"/>
      <c r="E24" s="53"/>
      <c r="F24" s="53"/>
      <c r="G24" s="14"/>
      <c r="H24" s="14"/>
      <c r="I24" s="14"/>
    </row>
    <row r="25" spans="1:9" ht="15.75" customHeight="1" x14ac:dyDescent="0.2">
      <c r="A25" s="7" t="str">
        <f t="shared" si="3"/>
        <v/>
      </c>
      <c r="B25" s="52"/>
      <c r="C25" s="53"/>
      <c r="D25" s="53"/>
      <c r="E25" s="53"/>
      <c r="F25" s="53"/>
      <c r="G25" s="14"/>
      <c r="H25" s="14"/>
      <c r="I25" s="14"/>
    </row>
    <row r="26" spans="1:9" ht="15.75" customHeight="1" x14ac:dyDescent="0.2">
      <c r="A26" s="7" t="str">
        <f t="shared" si="3"/>
        <v/>
      </c>
      <c r="B26" s="52"/>
      <c r="C26" s="53"/>
      <c r="D26" s="53"/>
      <c r="E26" s="53"/>
      <c r="F26" s="53"/>
      <c r="G26" s="14"/>
      <c r="H26" s="14"/>
      <c r="I26" s="14"/>
    </row>
    <row r="27" spans="1:9" ht="15.75" customHeight="1" x14ac:dyDescent="0.2">
      <c r="A27" s="7" t="str">
        <f t="shared" si="3"/>
        <v/>
      </c>
      <c r="B27" s="52"/>
      <c r="C27" s="53"/>
      <c r="D27" s="53"/>
      <c r="E27" s="53"/>
      <c r="F27" s="53"/>
      <c r="G27" s="14"/>
      <c r="H27" s="14"/>
      <c r="I27" s="14"/>
    </row>
    <row r="28" spans="1:9" ht="15.75" customHeight="1" x14ac:dyDescent="0.2">
      <c r="A28" s="7" t="str">
        <f t="shared" si="3"/>
        <v/>
      </c>
      <c r="B28" s="52"/>
      <c r="C28" s="53"/>
      <c r="D28" s="53"/>
      <c r="E28" s="53"/>
      <c r="F28" s="53"/>
      <c r="G28" s="14"/>
      <c r="H28" s="14"/>
      <c r="I28" s="14"/>
    </row>
    <row r="29" spans="1:9" ht="15.75" customHeight="1" x14ac:dyDescent="0.2">
      <c r="A29" s="7" t="str">
        <f t="shared" si="3"/>
        <v/>
      </c>
      <c r="B29" s="52"/>
      <c r="C29" s="53"/>
      <c r="D29" s="53"/>
      <c r="E29" s="53"/>
      <c r="F29" s="53"/>
      <c r="G29" s="14"/>
      <c r="H29" s="14"/>
      <c r="I29" s="14"/>
    </row>
    <row r="30" spans="1:9" ht="15.75" customHeight="1" x14ac:dyDescent="0.2">
      <c r="A30" s="7" t="str">
        <f t="shared" si="3"/>
        <v/>
      </c>
      <c r="B30" s="52"/>
      <c r="C30" s="53"/>
      <c r="D30" s="53"/>
      <c r="E30" s="53"/>
      <c r="F30" s="53"/>
      <c r="G30" s="14"/>
      <c r="H30" s="14"/>
      <c r="I30" s="14"/>
    </row>
    <row r="31" spans="1:9" ht="15.75" customHeight="1" x14ac:dyDescent="0.2">
      <c r="A31" s="7" t="str">
        <f t="shared" si="3"/>
        <v/>
      </c>
      <c r="B31" s="52"/>
      <c r="C31" s="53"/>
      <c r="D31" s="53"/>
      <c r="E31" s="53"/>
      <c r="F31" s="53"/>
      <c r="G31" s="14"/>
      <c r="H31" s="14"/>
      <c r="I31" s="14"/>
    </row>
    <row r="32" spans="1:9" ht="15.75" customHeight="1" x14ac:dyDescent="0.2">
      <c r="A32" s="7" t="str">
        <f t="shared" si="3"/>
        <v/>
      </c>
      <c r="B32" s="52"/>
      <c r="C32" s="53"/>
      <c r="D32" s="53"/>
      <c r="E32" s="53"/>
      <c r="F32" s="53"/>
      <c r="G32" s="14"/>
      <c r="H32" s="14"/>
      <c r="I32" s="14"/>
    </row>
    <row r="33" spans="1:9" ht="15.75" customHeight="1" x14ac:dyDescent="0.2">
      <c r="A33" s="7" t="str">
        <f t="shared" si="3"/>
        <v/>
      </c>
      <c r="B33" s="52"/>
      <c r="C33" s="53"/>
      <c r="D33" s="53"/>
      <c r="E33" s="53"/>
      <c r="F33" s="53"/>
      <c r="G33" s="14"/>
      <c r="H33" s="14"/>
      <c r="I33" s="14"/>
    </row>
    <row r="34" spans="1:9" ht="15.75" customHeight="1" x14ac:dyDescent="0.2">
      <c r="A34" s="7" t="str">
        <f t="shared" si="3"/>
        <v/>
      </c>
      <c r="B34" s="52"/>
      <c r="C34" s="53"/>
      <c r="D34" s="53"/>
      <c r="E34" s="53"/>
      <c r="F34" s="53"/>
      <c r="G34" s="14"/>
      <c r="H34" s="14"/>
      <c r="I34" s="14"/>
    </row>
    <row r="35" spans="1:9" ht="15.75" customHeight="1" x14ac:dyDescent="0.2">
      <c r="A35" s="7" t="str">
        <f t="shared" si="3"/>
        <v/>
      </c>
      <c r="B35" s="52"/>
      <c r="C35" s="53"/>
      <c r="D35" s="53"/>
      <c r="E35" s="53"/>
      <c r="F35" s="53"/>
      <c r="G35" s="14"/>
      <c r="H35" s="14"/>
      <c r="I35" s="14"/>
    </row>
    <row r="36" spans="1:9" ht="15.75" customHeight="1" x14ac:dyDescent="0.2">
      <c r="A36" s="7" t="str">
        <f t="shared" si="3"/>
        <v/>
      </c>
      <c r="B36" s="52"/>
      <c r="C36" s="53"/>
      <c r="D36" s="53"/>
      <c r="E36" s="53"/>
      <c r="F36" s="53"/>
      <c r="G36" s="14"/>
      <c r="H36" s="14"/>
      <c r="I36" s="14"/>
    </row>
    <row r="37" spans="1:9" ht="15.75" customHeight="1" x14ac:dyDescent="0.2">
      <c r="A37" s="7" t="str">
        <f t="shared" si="3"/>
        <v/>
      </c>
      <c r="B37" s="52"/>
      <c r="C37" s="53"/>
      <c r="D37" s="53"/>
      <c r="E37" s="53"/>
      <c r="F37" s="53"/>
      <c r="G37" s="14"/>
      <c r="H37" s="14"/>
      <c r="I37" s="14"/>
    </row>
    <row r="38" spans="1:9" ht="15.75" customHeight="1" x14ac:dyDescent="0.2">
      <c r="A38" s="7" t="str">
        <f t="shared" si="3"/>
        <v/>
      </c>
      <c r="B38" s="52"/>
      <c r="C38" s="53"/>
      <c r="D38" s="53"/>
      <c r="E38" s="53"/>
      <c r="F38" s="53"/>
      <c r="G38" s="14">
        <f>C38+D38+E38+F38</f>
        <v>0</v>
      </c>
      <c r="H38" s="14">
        <f>(B38 + stillbirth*B38/(1000-stillbirth))/(1-abortion)</f>
        <v>0</v>
      </c>
      <c r="I38" s="14">
        <f>G38-H38</f>
        <v>0</v>
      </c>
    </row>
    <row r="39" spans="1:9" ht="15.75" customHeight="1" x14ac:dyDescent="0.2">
      <c r="A39" s="7" t="str">
        <f t="shared" si="3"/>
        <v/>
      </c>
      <c r="B39" s="52"/>
      <c r="C39" s="53"/>
      <c r="D39" s="53"/>
      <c r="E39" s="53"/>
      <c r="F39" s="53"/>
      <c r="G39" s="14">
        <f>C39+D39+E39+F39</f>
        <v>0</v>
      </c>
      <c r="H39" s="14">
        <f>(B39 + stillbirth*B39/(1000-stillbirth))/(1-abortion)</f>
        <v>0</v>
      </c>
      <c r="I39" s="14">
        <f>G39-H39</f>
        <v>0</v>
      </c>
    </row>
    <row r="40" spans="1:9" ht="15.75" customHeight="1" x14ac:dyDescent="0.2">
      <c r="A40" s="7" t="str">
        <f t="shared" si="3"/>
        <v/>
      </c>
      <c r="B40" s="52"/>
      <c r="C40" s="53"/>
      <c r="D40" s="53"/>
      <c r="E40" s="53"/>
      <c r="F40" s="53"/>
      <c r="G40" s="14">
        <f>C40+D40+E40+F40</f>
        <v>0</v>
      </c>
      <c r="H40" s="14">
        <f>(B40 + stillbirth*B40/(1000-stillbirth))/(1-abortion)</f>
        <v>0</v>
      </c>
      <c r="I40" s="14">
        <f>G40-H40</f>
        <v>0</v>
      </c>
    </row>
  </sheetData>
  <sheetProtection algorithmName="SHA-512" hashValue="vFrkVexZJViexpcTlsfBf+sDZNMr8LgChDFx+7DyTk6rSXgS0v6OmS8JvCeU1KKQRHDYZ9tHf8BZxioi3Fulow==" saltValue="b8Z6WJ4mkc+w331F3WwzUw==" spinCount="100000" sheet="1" objects="1" scenarios="1"/>
  <conditionalFormatting sqref="B18:I40 B17:C17 B2:I16 E17:I17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>
    <tabColor theme="0" tint="-0.249977111117893"/>
  </sheetPr>
  <dimension ref="A1:J157"/>
  <sheetViews>
    <sheetView topLeftCell="A37" zoomScale="85" zoomScaleNormal="85" workbookViewId="0">
      <selection activeCell="F8" sqref="F8"/>
    </sheetView>
  </sheetViews>
  <sheetFormatPr defaultColWidth="12.7109375" defaultRowHeight="12.75" x14ac:dyDescent="0.2"/>
  <cols>
    <col min="1" max="1" width="48.140625" style="81" customWidth="1"/>
    <col min="2" max="2" width="15" style="81" customWidth="1"/>
    <col min="3" max="3" width="14.7109375" style="81" customWidth="1"/>
    <col min="4" max="4" width="12.7109375" style="81" customWidth="1"/>
    <col min="5" max="16384" width="12.7109375" style="81"/>
  </cols>
  <sheetData>
    <row r="1" spans="1:10" x14ac:dyDescent="0.2">
      <c r="A1" s="71" t="s">
        <v>231</v>
      </c>
      <c r="B1" s="71" t="s">
        <v>152</v>
      </c>
      <c r="C1" s="71" t="s">
        <v>164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10" x14ac:dyDescent="0.2">
      <c r="A2" s="71" t="s">
        <v>232</v>
      </c>
      <c r="B2" s="121" t="s">
        <v>100</v>
      </c>
      <c r="C2" s="81" t="s">
        <v>153</v>
      </c>
      <c r="D2" s="103">
        <v>1</v>
      </c>
      <c r="E2" s="103">
        <v>1</v>
      </c>
      <c r="F2" s="103">
        <v>1</v>
      </c>
      <c r="G2" s="103">
        <v>1</v>
      </c>
      <c r="H2" s="103">
        <v>1</v>
      </c>
    </row>
    <row r="3" spans="1:10" x14ac:dyDescent="0.2">
      <c r="B3" s="122"/>
      <c r="C3" s="81" t="s">
        <v>154</v>
      </c>
      <c r="D3" s="103">
        <v>1</v>
      </c>
      <c r="E3" s="103">
        <v>1</v>
      </c>
      <c r="F3" s="103">
        <v>1</v>
      </c>
      <c r="G3" s="103">
        <v>1</v>
      </c>
      <c r="H3" s="103">
        <v>1</v>
      </c>
      <c r="J3" s="72"/>
    </row>
    <row r="4" spans="1:10" x14ac:dyDescent="0.2">
      <c r="B4" s="122"/>
      <c r="C4" s="81" t="s">
        <v>155</v>
      </c>
      <c r="D4" s="103">
        <v>1</v>
      </c>
      <c r="E4" s="103">
        <v>1</v>
      </c>
      <c r="F4" s="103">
        <v>1</v>
      </c>
      <c r="G4" s="103">
        <v>1</v>
      </c>
      <c r="H4" s="103">
        <v>1</v>
      </c>
      <c r="J4" s="72"/>
    </row>
    <row r="5" spans="1:10" x14ac:dyDescent="0.2">
      <c r="B5" s="121" t="s">
        <v>109</v>
      </c>
      <c r="C5" s="81" t="s">
        <v>153</v>
      </c>
      <c r="D5" s="103">
        <f>5.16</f>
        <v>5.16</v>
      </c>
      <c r="E5" s="103">
        <v>1</v>
      </c>
      <c r="F5" s="103">
        <v>1</v>
      </c>
      <c r="G5" s="103">
        <v>1</v>
      </c>
      <c r="H5" s="103">
        <v>1</v>
      </c>
    </row>
    <row r="6" spans="1:10" x14ac:dyDescent="0.2">
      <c r="B6" s="122"/>
      <c r="C6" s="81" t="s">
        <v>154</v>
      </c>
      <c r="D6" s="103">
        <v>5.16</v>
      </c>
      <c r="E6" s="103">
        <v>1</v>
      </c>
      <c r="F6" s="103">
        <v>1</v>
      </c>
      <c r="G6" s="103">
        <v>1</v>
      </c>
      <c r="H6" s="103">
        <v>1</v>
      </c>
    </row>
    <row r="7" spans="1:10" x14ac:dyDescent="0.2">
      <c r="B7" s="122"/>
      <c r="C7" s="81" t="s">
        <v>155</v>
      </c>
      <c r="D7" s="103">
        <v>1</v>
      </c>
      <c r="E7" s="103">
        <v>1</v>
      </c>
      <c r="F7" s="103">
        <v>1</v>
      </c>
      <c r="G7" s="103">
        <v>1</v>
      </c>
      <c r="H7" s="103">
        <v>1</v>
      </c>
    </row>
    <row r="8" spans="1:10" x14ac:dyDescent="0.2">
      <c r="B8" s="121" t="s">
        <v>96</v>
      </c>
      <c r="C8" s="81" t="s">
        <v>153</v>
      </c>
      <c r="D8" s="103">
        <v>1</v>
      </c>
      <c r="E8" s="103">
        <v>5.16</v>
      </c>
      <c r="F8" s="103">
        <v>1</v>
      </c>
      <c r="G8" s="103">
        <v>1</v>
      </c>
      <c r="H8" s="103">
        <v>1</v>
      </c>
    </row>
    <row r="9" spans="1:10" x14ac:dyDescent="0.2">
      <c r="B9" s="122"/>
      <c r="C9" s="81" t="s">
        <v>154</v>
      </c>
      <c r="D9" s="103">
        <v>1</v>
      </c>
      <c r="E9" s="103">
        <v>5.16</v>
      </c>
      <c r="F9" s="103">
        <v>1</v>
      </c>
      <c r="G9" s="103">
        <v>1</v>
      </c>
      <c r="H9" s="103">
        <v>1</v>
      </c>
    </row>
    <row r="10" spans="1:10" x14ac:dyDescent="0.2">
      <c r="B10" s="122"/>
      <c r="C10" s="81" t="s">
        <v>155</v>
      </c>
      <c r="D10" s="103">
        <v>1</v>
      </c>
      <c r="E10" s="103">
        <v>1</v>
      </c>
      <c r="F10" s="103">
        <v>1</v>
      </c>
      <c r="G10" s="103">
        <v>1</v>
      </c>
      <c r="H10" s="103">
        <v>1</v>
      </c>
    </row>
    <row r="11" spans="1:10" x14ac:dyDescent="0.2">
      <c r="B11" s="121" t="s">
        <v>97</v>
      </c>
      <c r="C11" s="81" t="s">
        <v>153</v>
      </c>
      <c r="D11" s="103">
        <v>1</v>
      </c>
      <c r="E11" s="103">
        <v>1</v>
      </c>
      <c r="F11" s="103">
        <v>1.82</v>
      </c>
      <c r="G11" s="103">
        <v>1</v>
      </c>
      <c r="H11" s="103">
        <v>1</v>
      </c>
    </row>
    <row r="12" spans="1:10" x14ac:dyDescent="0.2">
      <c r="B12" s="122"/>
      <c r="C12" s="81" t="s">
        <v>154</v>
      </c>
      <c r="D12" s="103">
        <v>1</v>
      </c>
      <c r="E12" s="103">
        <v>1</v>
      </c>
      <c r="F12" s="103">
        <v>1.82</v>
      </c>
      <c r="G12" s="103">
        <v>1</v>
      </c>
      <c r="H12" s="103">
        <v>1</v>
      </c>
    </row>
    <row r="13" spans="1:10" x14ac:dyDescent="0.2">
      <c r="B13" s="122"/>
      <c r="C13" s="81" t="s">
        <v>155</v>
      </c>
      <c r="D13" s="103">
        <v>1</v>
      </c>
      <c r="E13" s="103">
        <v>1</v>
      </c>
      <c r="F13" s="103">
        <v>1</v>
      </c>
      <c r="G13" s="103">
        <v>1</v>
      </c>
      <c r="H13" s="103">
        <v>1</v>
      </c>
    </row>
    <row r="14" spans="1:10" x14ac:dyDescent="0.2">
      <c r="B14" s="121" t="s">
        <v>98</v>
      </c>
      <c r="C14" s="81" t="s">
        <v>153</v>
      </c>
      <c r="D14" s="103">
        <v>1</v>
      </c>
      <c r="E14" s="103">
        <v>1</v>
      </c>
      <c r="F14" s="103">
        <v>1</v>
      </c>
      <c r="G14" s="103">
        <v>1.82</v>
      </c>
      <c r="H14" s="103">
        <v>1</v>
      </c>
    </row>
    <row r="15" spans="1:10" x14ac:dyDescent="0.2">
      <c r="B15" s="122"/>
      <c r="C15" s="81" t="s">
        <v>154</v>
      </c>
      <c r="D15" s="103">
        <v>1</v>
      </c>
      <c r="E15" s="103">
        <v>1</v>
      </c>
      <c r="F15" s="103">
        <v>1</v>
      </c>
      <c r="G15" s="103">
        <v>1.82</v>
      </c>
      <c r="H15" s="103">
        <v>1</v>
      </c>
    </row>
    <row r="16" spans="1:10" x14ac:dyDescent="0.2">
      <c r="B16" s="122"/>
      <c r="C16" s="81" t="s">
        <v>155</v>
      </c>
      <c r="D16" s="103">
        <v>1</v>
      </c>
      <c r="E16" s="103">
        <v>1</v>
      </c>
      <c r="F16" s="103">
        <v>1</v>
      </c>
      <c r="G16" s="103">
        <v>1</v>
      </c>
      <c r="H16" s="103">
        <v>1</v>
      </c>
    </row>
    <row r="17" spans="1:8" x14ac:dyDescent="0.2">
      <c r="B17" s="120" t="s">
        <v>156</v>
      </c>
      <c r="C17" s="81" t="s">
        <v>155</v>
      </c>
      <c r="D17" s="103">
        <v>1.05</v>
      </c>
      <c r="E17" s="103">
        <v>1.05</v>
      </c>
      <c r="F17" s="103">
        <v>1.05</v>
      </c>
      <c r="G17" s="103">
        <v>1.05</v>
      </c>
      <c r="H17" s="103">
        <v>1</v>
      </c>
    </row>
    <row r="18" spans="1:8" x14ac:dyDescent="0.2">
      <c r="D18" s="101"/>
      <c r="E18" s="101"/>
      <c r="F18" s="101"/>
      <c r="G18" s="101"/>
      <c r="H18" s="101"/>
    </row>
    <row r="19" spans="1:8" x14ac:dyDescent="0.2">
      <c r="A19" s="71" t="s">
        <v>233</v>
      </c>
      <c r="B19" s="121" t="s">
        <v>100</v>
      </c>
      <c r="C19" s="81" t="s">
        <v>153</v>
      </c>
      <c r="D19" s="103">
        <v>1</v>
      </c>
      <c r="E19" s="103">
        <v>1</v>
      </c>
      <c r="F19" s="103">
        <v>0.98</v>
      </c>
      <c r="G19" s="103">
        <v>0.98</v>
      </c>
      <c r="H19" s="103">
        <v>1</v>
      </c>
    </row>
    <row r="20" spans="1:8" x14ac:dyDescent="0.2">
      <c r="B20" s="122"/>
      <c r="C20" s="81" t="s">
        <v>154</v>
      </c>
      <c r="D20" s="103">
        <v>1</v>
      </c>
      <c r="E20" s="103">
        <v>1</v>
      </c>
      <c r="F20" s="103">
        <v>0.98</v>
      </c>
      <c r="G20" s="103">
        <v>0.98</v>
      </c>
      <c r="H20" s="103">
        <v>1</v>
      </c>
    </row>
    <row r="21" spans="1:8" x14ac:dyDescent="0.2">
      <c r="B21" s="122"/>
      <c r="C21" s="81" t="s">
        <v>155</v>
      </c>
      <c r="D21" s="103">
        <v>1</v>
      </c>
      <c r="E21" s="103">
        <v>1</v>
      </c>
      <c r="F21" s="103">
        <v>0.99</v>
      </c>
      <c r="G21" s="103">
        <v>0.99</v>
      </c>
      <c r="H21" s="103">
        <v>1</v>
      </c>
    </row>
    <row r="22" spans="1:8" x14ac:dyDescent="0.2">
      <c r="B22" s="121" t="s">
        <v>109</v>
      </c>
      <c r="C22" s="81" t="s">
        <v>153</v>
      </c>
      <c r="D22" s="103">
        <v>1</v>
      </c>
      <c r="E22" s="103">
        <v>1</v>
      </c>
      <c r="F22" s="103">
        <v>1</v>
      </c>
      <c r="G22" s="103">
        <v>1</v>
      </c>
      <c r="H22" s="103">
        <v>1</v>
      </c>
    </row>
    <row r="23" spans="1:8" x14ac:dyDescent="0.2">
      <c r="B23" s="122"/>
      <c r="C23" s="81" t="s">
        <v>154</v>
      </c>
      <c r="D23" s="103">
        <v>1</v>
      </c>
      <c r="E23" s="103">
        <v>1</v>
      </c>
      <c r="F23" s="103">
        <v>1</v>
      </c>
      <c r="G23" s="103">
        <v>1</v>
      </c>
      <c r="H23" s="103">
        <v>1</v>
      </c>
    </row>
    <row r="24" spans="1:8" x14ac:dyDescent="0.2">
      <c r="B24" s="122"/>
      <c r="C24" s="81" t="s">
        <v>155</v>
      </c>
      <c r="D24" s="103">
        <v>1</v>
      </c>
      <c r="E24" s="103">
        <v>1</v>
      </c>
      <c r="F24" s="103">
        <v>0.99</v>
      </c>
      <c r="G24" s="103">
        <v>0.99</v>
      </c>
      <c r="H24" s="103">
        <v>1</v>
      </c>
    </row>
    <row r="25" spans="1:8" x14ac:dyDescent="0.2">
      <c r="B25" s="121" t="s">
        <v>96</v>
      </c>
      <c r="C25" s="81" t="s">
        <v>153</v>
      </c>
      <c r="D25" s="103">
        <v>1</v>
      </c>
      <c r="E25" s="103">
        <v>1</v>
      </c>
      <c r="F25" s="103">
        <v>1</v>
      </c>
      <c r="G25" s="103">
        <v>1</v>
      </c>
      <c r="H25" s="103">
        <v>1</v>
      </c>
    </row>
    <row r="26" spans="1:8" x14ac:dyDescent="0.2">
      <c r="B26" s="122"/>
      <c r="C26" s="81" t="s">
        <v>154</v>
      </c>
      <c r="D26" s="103">
        <v>1</v>
      </c>
      <c r="E26" s="103">
        <v>1</v>
      </c>
      <c r="F26" s="103">
        <v>1</v>
      </c>
      <c r="G26" s="103">
        <v>1</v>
      </c>
      <c r="H26" s="103">
        <v>1</v>
      </c>
    </row>
    <row r="27" spans="1:8" x14ac:dyDescent="0.2">
      <c r="B27" s="122"/>
      <c r="C27" s="81" t="s">
        <v>155</v>
      </c>
      <c r="D27" s="103">
        <v>1</v>
      </c>
      <c r="E27" s="103">
        <v>1</v>
      </c>
      <c r="F27" s="103">
        <v>0.99</v>
      </c>
      <c r="G27" s="103">
        <v>0.99</v>
      </c>
      <c r="H27" s="103">
        <v>1</v>
      </c>
    </row>
    <row r="28" spans="1:8" x14ac:dyDescent="0.2">
      <c r="B28" s="121" t="s">
        <v>97</v>
      </c>
      <c r="C28" s="81" t="s">
        <v>153</v>
      </c>
      <c r="D28" s="103">
        <v>1</v>
      </c>
      <c r="E28" s="103">
        <v>1</v>
      </c>
      <c r="F28" s="103">
        <v>0.78</v>
      </c>
      <c r="G28" s="103">
        <v>1</v>
      </c>
      <c r="H28" s="103">
        <v>1</v>
      </c>
    </row>
    <row r="29" spans="1:8" x14ac:dyDescent="0.2">
      <c r="B29" s="122"/>
      <c r="C29" s="81" t="s">
        <v>154</v>
      </c>
      <c r="D29" s="103">
        <v>1</v>
      </c>
      <c r="E29" s="103">
        <v>1</v>
      </c>
      <c r="F29" s="103">
        <v>0.78</v>
      </c>
      <c r="G29" s="103">
        <v>1</v>
      </c>
      <c r="H29" s="103">
        <v>1</v>
      </c>
    </row>
    <row r="30" spans="1:8" x14ac:dyDescent="0.2">
      <c r="B30" s="122"/>
      <c r="C30" s="81" t="s">
        <v>155</v>
      </c>
      <c r="D30" s="103">
        <v>1</v>
      </c>
      <c r="E30" s="103">
        <v>1</v>
      </c>
      <c r="F30" s="103">
        <v>0.99</v>
      </c>
      <c r="G30" s="103">
        <v>0.99</v>
      </c>
      <c r="H30" s="103">
        <v>1</v>
      </c>
    </row>
    <row r="31" spans="1:8" x14ac:dyDescent="0.2">
      <c r="B31" s="121" t="s">
        <v>98</v>
      </c>
      <c r="C31" s="81" t="s">
        <v>153</v>
      </c>
      <c r="D31" s="103">
        <v>1</v>
      </c>
      <c r="E31" s="103">
        <v>1</v>
      </c>
      <c r="F31" s="103">
        <v>1</v>
      </c>
      <c r="G31" s="103">
        <v>0.78</v>
      </c>
      <c r="H31" s="103">
        <v>1</v>
      </c>
    </row>
    <row r="32" spans="1:8" x14ac:dyDescent="0.2">
      <c r="B32" s="122"/>
      <c r="C32" s="81" t="s">
        <v>154</v>
      </c>
      <c r="D32" s="103">
        <v>1</v>
      </c>
      <c r="E32" s="103">
        <v>1</v>
      </c>
      <c r="F32" s="103">
        <v>1</v>
      </c>
      <c r="G32" s="103">
        <v>0.78</v>
      </c>
      <c r="H32" s="103">
        <v>1</v>
      </c>
    </row>
    <row r="33" spans="1:8" x14ac:dyDescent="0.2">
      <c r="B33" s="122"/>
      <c r="C33" s="81" t="s">
        <v>155</v>
      </c>
      <c r="D33" s="103">
        <v>1</v>
      </c>
      <c r="E33" s="103">
        <v>1</v>
      </c>
      <c r="F33" s="103">
        <v>1</v>
      </c>
      <c r="G33" s="103">
        <v>0.99</v>
      </c>
      <c r="H33" s="103">
        <v>1</v>
      </c>
    </row>
    <row r="34" spans="1:8" x14ac:dyDescent="0.2">
      <c r="B34" s="120" t="s">
        <v>156</v>
      </c>
      <c r="C34" s="81" t="s">
        <v>155</v>
      </c>
      <c r="D34" s="103">
        <v>1</v>
      </c>
      <c r="E34" s="103">
        <v>1</v>
      </c>
      <c r="F34" s="103">
        <v>0.95</v>
      </c>
      <c r="G34" s="103">
        <v>0.95</v>
      </c>
      <c r="H34" s="103">
        <v>1</v>
      </c>
    </row>
    <row r="35" spans="1:8" x14ac:dyDescent="0.2">
      <c r="D35" s="101"/>
      <c r="E35" s="101"/>
      <c r="F35" s="101"/>
      <c r="G35" s="101"/>
      <c r="H35" s="101"/>
    </row>
    <row r="36" spans="1:8" x14ac:dyDescent="0.2">
      <c r="A36" s="73" t="s">
        <v>234</v>
      </c>
      <c r="B36" s="121" t="s">
        <v>100</v>
      </c>
      <c r="C36" s="81" t="s">
        <v>153</v>
      </c>
      <c r="D36" s="103">
        <v>1</v>
      </c>
      <c r="E36" s="103">
        <v>1</v>
      </c>
      <c r="F36" s="103">
        <v>1</v>
      </c>
      <c r="G36" s="103">
        <v>1</v>
      </c>
      <c r="H36" s="103">
        <v>1</v>
      </c>
    </row>
    <row r="37" spans="1:8" x14ac:dyDescent="0.2">
      <c r="B37" s="122"/>
      <c r="C37" s="81" t="s">
        <v>154</v>
      </c>
      <c r="D37" s="103">
        <v>1</v>
      </c>
      <c r="E37" s="103">
        <v>1</v>
      </c>
      <c r="F37" s="103">
        <v>1</v>
      </c>
      <c r="G37" s="103">
        <v>1</v>
      </c>
      <c r="H37" s="103">
        <v>1</v>
      </c>
    </row>
    <row r="38" spans="1:8" x14ac:dyDescent="0.2">
      <c r="B38" s="122"/>
      <c r="C38" s="81" t="s">
        <v>155</v>
      </c>
      <c r="D38" s="103">
        <v>1</v>
      </c>
      <c r="E38" s="103">
        <v>1</v>
      </c>
      <c r="F38" s="103">
        <v>1</v>
      </c>
      <c r="G38" s="103">
        <v>1</v>
      </c>
      <c r="H38" s="103">
        <v>1</v>
      </c>
    </row>
    <row r="39" spans="1:8" x14ac:dyDescent="0.2">
      <c r="B39" s="121" t="s">
        <v>109</v>
      </c>
      <c r="C39" s="81" t="s">
        <v>153</v>
      </c>
      <c r="D39" s="103">
        <v>1</v>
      </c>
      <c r="E39" s="103">
        <v>1</v>
      </c>
      <c r="F39" s="103">
        <v>1</v>
      </c>
      <c r="G39" s="103">
        <v>1</v>
      </c>
      <c r="H39" s="103">
        <v>1</v>
      </c>
    </row>
    <row r="40" spans="1:8" x14ac:dyDescent="0.2">
      <c r="B40" s="122"/>
      <c r="C40" s="81" t="s">
        <v>154</v>
      </c>
      <c r="D40" s="103">
        <v>1</v>
      </c>
      <c r="E40" s="103">
        <v>1</v>
      </c>
      <c r="F40" s="103">
        <v>1</v>
      </c>
      <c r="G40" s="103">
        <v>1</v>
      </c>
      <c r="H40" s="103">
        <v>1</v>
      </c>
    </row>
    <row r="41" spans="1:8" x14ac:dyDescent="0.2">
      <c r="B41" s="122"/>
      <c r="C41" s="81" t="s">
        <v>155</v>
      </c>
      <c r="D41" s="103">
        <v>1</v>
      </c>
      <c r="E41" s="103">
        <v>1</v>
      </c>
      <c r="F41" s="103">
        <v>1</v>
      </c>
      <c r="G41" s="103">
        <v>1</v>
      </c>
      <c r="H41" s="103">
        <v>1</v>
      </c>
    </row>
    <row r="42" spans="1:8" x14ac:dyDescent="0.2">
      <c r="B42" s="121" t="s">
        <v>96</v>
      </c>
      <c r="C42" s="81" t="s">
        <v>153</v>
      </c>
      <c r="D42" s="103">
        <v>1</v>
      </c>
      <c r="E42" s="103">
        <v>1</v>
      </c>
      <c r="F42" s="103">
        <v>1</v>
      </c>
      <c r="G42" s="103">
        <v>1</v>
      </c>
      <c r="H42" s="103">
        <v>1</v>
      </c>
    </row>
    <row r="43" spans="1:8" x14ac:dyDescent="0.2">
      <c r="B43" s="122"/>
      <c r="C43" s="81" t="s">
        <v>154</v>
      </c>
      <c r="D43" s="103">
        <v>1</v>
      </c>
      <c r="E43" s="103">
        <v>1</v>
      </c>
      <c r="F43" s="103">
        <v>1</v>
      </c>
      <c r="G43" s="103">
        <v>1</v>
      </c>
      <c r="H43" s="103">
        <v>1</v>
      </c>
    </row>
    <row r="44" spans="1:8" x14ac:dyDescent="0.2">
      <c r="B44" s="122"/>
      <c r="C44" s="81" t="s">
        <v>155</v>
      </c>
      <c r="D44" s="103">
        <v>1</v>
      </c>
      <c r="E44" s="103">
        <v>1</v>
      </c>
      <c r="F44" s="103">
        <v>1</v>
      </c>
      <c r="G44" s="103">
        <v>1</v>
      </c>
      <c r="H44" s="103">
        <v>1</v>
      </c>
    </row>
    <row r="45" spans="1:8" x14ac:dyDescent="0.2">
      <c r="B45" s="121" t="s">
        <v>97</v>
      </c>
      <c r="C45" s="81" t="s">
        <v>153</v>
      </c>
      <c r="D45" s="103">
        <v>1</v>
      </c>
      <c r="E45" s="103">
        <v>1</v>
      </c>
      <c r="F45" s="103">
        <v>1.82</v>
      </c>
      <c r="G45" s="103">
        <v>1</v>
      </c>
      <c r="H45" s="103">
        <v>1</v>
      </c>
    </row>
    <row r="46" spans="1:8" x14ac:dyDescent="0.2">
      <c r="B46" s="122"/>
      <c r="C46" s="81" t="s">
        <v>154</v>
      </c>
      <c r="D46" s="103">
        <v>1</v>
      </c>
      <c r="E46" s="103">
        <v>1</v>
      </c>
      <c r="F46" s="103">
        <v>1.82</v>
      </c>
      <c r="G46" s="103">
        <v>1</v>
      </c>
      <c r="H46" s="103">
        <v>1</v>
      </c>
    </row>
    <row r="47" spans="1:8" x14ac:dyDescent="0.2">
      <c r="B47" s="122"/>
      <c r="C47" s="81" t="s">
        <v>155</v>
      </c>
      <c r="D47" s="103">
        <v>1</v>
      </c>
      <c r="E47" s="103">
        <v>1</v>
      </c>
      <c r="F47" s="103">
        <v>1</v>
      </c>
      <c r="G47" s="103">
        <v>1</v>
      </c>
      <c r="H47" s="103">
        <v>1</v>
      </c>
    </row>
    <row r="48" spans="1:8" x14ac:dyDescent="0.2">
      <c r="B48" s="121" t="s">
        <v>98</v>
      </c>
      <c r="C48" s="81" t="s">
        <v>153</v>
      </c>
      <c r="D48" s="103">
        <v>1</v>
      </c>
      <c r="E48" s="103">
        <v>1</v>
      </c>
      <c r="F48" s="103">
        <v>1</v>
      </c>
      <c r="G48" s="103">
        <v>1.82</v>
      </c>
      <c r="H48" s="103">
        <v>1</v>
      </c>
    </row>
    <row r="49" spans="1:8" x14ac:dyDescent="0.2">
      <c r="B49" s="122"/>
      <c r="C49" s="81" t="s">
        <v>154</v>
      </c>
      <c r="D49" s="103">
        <v>1</v>
      </c>
      <c r="E49" s="103">
        <v>1</v>
      </c>
      <c r="F49" s="103">
        <v>1</v>
      </c>
      <c r="G49" s="103">
        <v>1.82</v>
      </c>
      <c r="H49" s="103">
        <v>1</v>
      </c>
    </row>
    <row r="50" spans="1:8" x14ac:dyDescent="0.2">
      <c r="B50" s="122"/>
      <c r="C50" s="81" t="s">
        <v>155</v>
      </c>
      <c r="D50" s="103">
        <v>1</v>
      </c>
      <c r="E50" s="103">
        <v>1</v>
      </c>
      <c r="F50" s="103">
        <v>1</v>
      </c>
      <c r="G50" s="103">
        <v>1</v>
      </c>
      <c r="H50" s="103">
        <v>1</v>
      </c>
    </row>
    <row r="51" spans="1:8" x14ac:dyDescent="0.2">
      <c r="B51" s="120" t="s">
        <v>156</v>
      </c>
      <c r="C51" s="81" t="s">
        <v>155</v>
      </c>
      <c r="D51" s="103">
        <v>1.05</v>
      </c>
      <c r="E51" s="103">
        <v>1.05</v>
      </c>
      <c r="F51" s="103">
        <v>1.05</v>
      </c>
      <c r="G51" s="103">
        <v>1.05</v>
      </c>
      <c r="H51" s="103">
        <v>1</v>
      </c>
    </row>
    <row r="53" spans="1:8" x14ac:dyDescent="0.2">
      <c r="A53" s="107" t="s">
        <v>235</v>
      </c>
      <c r="B53" s="107"/>
      <c r="C53" s="107"/>
      <c r="D53" s="107"/>
      <c r="E53" s="107"/>
      <c r="F53" s="107"/>
      <c r="G53" s="107"/>
      <c r="H53" s="107"/>
    </row>
    <row r="54" spans="1:8" x14ac:dyDescent="0.2">
      <c r="A54" s="71" t="s">
        <v>231</v>
      </c>
      <c r="B54" s="71" t="s">
        <v>152</v>
      </c>
      <c r="C54" s="71" t="s">
        <v>164</v>
      </c>
      <c r="D54" s="71" t="s">
        <v>109</v>
      </c>
      <c r="E54" s="71" t="s">
        <v>96</v>
      </c>
      <c r="F54" s="71" t="s">
        <v>97</v>
      </c>
      <c r="G54" s="71" t="s">
        <v>98</v>
      </c>
      <c r="H54" s="71" t="s">
        <v>99</v>
      </c>
    </row>
    <row r="55" spans="1:8" x14ac:dyDescent="0.2">
      <c r="A55" s="71" t="s">
        <v>236</v>
      </c>
      <c r="B55" s="121" t="s">
        <v>100</v>
      </c>
      <c r="C55" s="81" t="s">
        <v>153</v>
      </c>
      <c r="D55" s="103">
        <f t="shared" ref="D55:H64" si="0">D2*0.9</f>
        <v>0.9</v>
      </c>
      <c r="E55" s="103">
        <f t="shared" si="0"/>
        <v>0.9</v>
      </c>
      <c r="F55" s="103">
        <f t="shared" si="0"/>
        <v>0.9</v>
      </c>
      <c r="G55" s="103">
        <f t="shared" si="0"/>
        <v>0.9</v>
      </c>
      <c r="H55" s="103">
        <f t="shared" si="0"/>
        <v>0.9</v>
      </c>
    </row>
    <row r="56" spans="1:8" x14ac:dyDescent="0.2">
      <c r="B56" s="122"/>
      <c r="C56" s="81" t="s">
        <v>154</v>
      </c>
      <c r="D56" s="103">
        <f t="shared" si="0"/>
        <v>0.9</v>
      </c>
      <c r="E56" s="103">
        <f t="shared" si="0"/>
        <v>0.9</v>
      </c>
      <c r="F56" s="103">
        <f t="shared" si="0"/>
        <v>0.9</v>
      </c>
      <c r="G56" s="103">
        <f t="shared" si="0"/>
        <v>0.9</v>
      </c>
      <c r="H56" s="103">
        <f t="shared" si="0"/>
        <v>0.9</v>
      </c>
    </row>
    <row r="57" spans="1:8" x14ac:dyDescent="0.2">
      <c r="B57" s="122"/>
      <c r="C57" s="81" t="s">
        <v>155</v>
      </c>
      <c r="D57" s="103">
        <f t="shared" si="0"/>
        <v>0.9</v>
      </c>
      <c r="E57" s="103">
        <f t="shared" si="0"/>
        <v>0.9</v>
      </c>
      <c r="F57" s="103">
        <f t="shared" si="0"/>
        <v>0.9</v>
      </c>
      <c r="G57" s="103">
        <f t="shared" si="0"/>
        <v>0.9</v>
      </c>
      <c r="H57" s="103">
        <f t="shared" si="0"/>
        <v>0.9</v>
      </c>
    </row>
    <row r="58" spans="1:8" x14ac:dyDescent="0.2">
      <c r="B58" s="121" t="s">
        <v>109</v>
      </c>
      <c r="C58" s="81" t="s">
        <v>153</v>
      </c>
      <c r="D58" s="103">
        <f t="shared" si="0"/>
        <v>4.6440000000000001</v>
      </c>
      <c r="E58" s="103">
        <f t="shared" si="0"/>
        <v>0.9</v>
      </c>
      <c r="F58" s="103">
        <f t="shared" si="0"/>
        <v>0.9</v>
      </c>
      <c r="G58" s="103">
        <f t="shared" si="0"/>
        <v>0.9</v>
      </c>
      <c r="H58" s="103">
        <f t="shared" si="0"/>
        <v>0.9</v>
      </c>
    </row>
    <row r="59" spans="1:8" x14ac:dyDescent="0.2">
      <c r="B59" s="122"/>
      <c r="C59" s="81" t="s">
        <v>154</v>
      </c>
      <c r="D59" s="103">
        <f t="shared" si="0"/>
        <v>4.6440000000000001</v>
      </c>
      <c r="E59" s="103">
        <f t="shared" si="0"/>
        <v>0.9</v>
      </c>
      <c r="F59" s="103">
        <f t="shared" si="0"/>
        <v>0.9</v>
      </c>
      <c r="G59" s="103">
        <f t="shared" si="0"/>
        <v>0.9</v>
      </c>
      <c r="H59" s="103">
        <f t="shared" si="0"/>
        <v>0.9</v>
      </c>
    </row>
    <row r="60" spans="1:8" x14ac:dyDescent="0.2">
      <c r="B60" s="122"/>
      <c r="C60" s="81" t="s">
        <v>155</v>
      </c>
      <c r="D60" s="103">
        <f t="shared" si="0"/>
        <v>0.9</v>
      </c>
      <c r="E60" s="103">
        <f t="shared" si="0"/>
        <v>0.9</v>
      </c>
      <c r="F60" s="103">
        <f t="shared" si="0"/>
        <v>0.9</v>
      </c>
      <c r="G60" s="103">
        <f t="shared" si="0"/>
        <v>0.9</v>
      </c>
      <c r="H60" s="103">
        <f t="shared" si="0"/>
        <v>0.9</v>
      </c>
    </row>
    <row r="61" spans="1:8" x14ac:dyDescent="0.2">
      <c r="B61" s="121" t="s">
        <v>96</v>
      </c>
      <c r="C61" s="81" t="s">
        <v>153</v>
      </c>
      <c r="D61" s="103">
        <f t="shared" si="0"/>
        <v>0.9</v>
      </c>
      <c r="E61" s="103">
        <f t="shared" si="0"/>
        <v>4.6440000000000001</v>
      </c>
      <c r="F61" s="103">
        <f t="shared" si="0"/>
        <v>0.9</v>
      </c>
      <c r="G61" s="103">
        <f t="shared" si="0"/>
        <v>0.9</v>
      </c>
      <c r="H61" s="103">
        <f t="shared" si="0"/>
        <v>0.9</v>
      </c>
    </row>
    <row r="62" spans="1:8" x14ac:dyDescent="0.2">
      <c r="B62" s="122"/>
      <c r="C62" s="81" t="s">
        <v>154</v>
      </c>
      <c r="D62" s="103">
        <f t="shared" si="0"/>
        <v>0.9</v>
      </c>
      <c r="E62" s="103">
        <f t="shared" si="0"/>
        <v>4.6440000000000001</v>
      </c>
      <c r="F62" s="103">
        <f t="shared" si="0"/>
        <v>0.9</v>
      </c>
      <c r="G62" s="103">
        <f t="shared" si="0"/>
        <v>0.9</v>
      </c>
      <c r="H62" s="103">
        <f t="shared" si="0"/>
        <v>0.9</v>
      </c>
    </row>
    <row r="63" spans="1:8" x14ac:dyDescent="0.2">
      <c r="B63" s="122"/>
      <c r="C63" s="81" t="s">
        <v>155</v>
      </c>
      <c r="D63" s="103">
        <f t="shared" si="0"/>
        <v>0.9</v>
      </c>
      <c r="E63" s="103">
        <f t="shared" si="0"/>
        <v>0.9</v>
      </c>
      <c r="F63" s="103">
        <f t="shared" si="0"/>
        <v>0.9</v>
      </c>
      <c r="G63" s="103">
        <f t="shared" si="0"/>
        <v>0.9</v>
      </c>
      <c r="H63" s="103">
        <f t="shared" si="0"/>
        <v>0.9</v>
      </c>
    </row>
    <row r="64" spans="1:8" x14ac:dyDescent="0.2">
      <c r="B64" s="121" t="s">
        <v>97</v>
      </c>
      <c r="C64" s="81" t="s">
        <v>153</v>
      </c>
      <c r="D64" s="103">
        <f t="shared" si="0"/>
        <v>0.9</v>
      </c>
      <c r="E64" s="103">
        <f t="shared" si="0"/>
        <v>0.9</v>
      </c>
      <c r="F64" s="103">
        <f t="shared" si="0"/>
        <v>1.6380000000000001</v>
      </c>
      <c r="G64" s="103">
        <f t="shared" si="0"/>
        <v>0.9</v>
      </c>
      <c r="H64" s="103">
        <f t="shared" si="0"/>
        <v>0.9</v>
      </c>
    </row>
    <row r="65" spans="1:8" x14ac:dyDescent="0.2">
      <c r="B65" s="122"/>
      <c r="C65" s="81" t="s">
        <v>154</v>
      </c>
      <c r="D65" s="103">
        <f t="shared" ref="D65:H70" si="1">D12*0.9</f>
        <v>0.9</v>
      </c>
      <c r="E65" s="103">
        <f t="shared" si="1"/>
        <v>0.9</v>
      </c>
      <c r="F65" s="103">
        <f t="shared" si="1"/>
        <v>1.6380000000000001</v>
      </c>
      <c r="G65" s="103">
        <f t="shared" si="1"/>
        <v>0.9</v>
      </c>
      <c r="H65" s="103">
        <f t="shared" si="1"/>
        <v>0.9</v>
      </c>
    </row>
    <row r="66" spans="1:8" x14ac:dyDescent="0.2">
      <c r="B66" s="122"/>
      <c r="C66" s="81" t="s">
        <v>155</v>
      </c>
      <c r="D66" s="103">
        <f t="shared" si="1"/>
        <v>0.9</v>
      </c>
      <c r="E66" s="103">
        <f t="shared" si="1"/>
        <v>0.9</v>
      </c>
      <c r="F66" s="103">
        <f t="shared" si="1"/>
        <v>0.9</v>
      </c>
      <c r="G66" s="103">
        <f t="shared" si="1"/>
        <v>0.9</v>
      </c>
      <c r="H66" s="103">
        <f t="shared" si="1"/>
        <v>0.9</v>
      </c>
    </row>
    <row r="67" spans="1:8" x14ac:dyDescent="0.2">
      <c r="B67" s="121" t="s">
        <v>98</v>
      </c>
      <c r="C67" s="81" t="s">
        <v>153</v>
      </c>
      <c r="D67" s="103">
        <f t="shared" si="1"/>
        <v>0.9</v>
      </c>
      <c r="E67" s="103">
        <f t="shared" si="1"/>
        <v>0.9</v>
      </c>
      <c r="F67" s="103">
        <f t="shared" si="1"/>
        <v>0.9</v>
      </c>
      <c r="G67" s="103">
        <f t="shared" si="1"/>
        <v>1.6380000000000001</v>
      </c>
      <c r="H67" s="103">
        <f t="shared" si="1"/>
        <v>0.9</v>
      </c>
    </row>
    <row r="68" spans="1:8" x14ac:dyDescent="0.2">
      <c r="B68" s="122"/>
      <c r="C68" s="81" t="s">
        <v>154</v>
      </c>
      <c r="D68" s="103">
        <f t="shared" si="1"/>
        <v>0.9</v>
      </c>
      <c r="E68" s="103">
        <f t="shared" si="1"/>
        <v>0.9</v>
      </c>
      <c r="F68" s="103">
        <f t="shared" si="1"/>
        <v>0.9</v>
      </c>
      <c r="G68" s="103">
        <f t="shared" si="1"/>
        <v>1.6380000000000001</v>
      </c>
      <c r="H68" s="103">
        <f t="shared" si="1"/>
        <v>0.9</v>
      </c>
    </row>
    <row r="69" spans="1:8" x14ac:dyDescent="0.2">
      <c r="B69" s="122"/>
      <c r="C69" s="81" t="s">
        <v>155</v>
      </c>
      <c r="D69" s="103">
        <f t="shared" si="1"/>
        <v>0.9</v>
      </c>
      <c r="E69" s="103">
        <f t="shared" si="1"/>
        <v>0.9</v>
      </c>
      <c r="F69" s="103">
        <f t="shared" si="1"/>
        <v>0.9</v>
      </c>
      <c r="G69" s="103">
        <f t="shared" si="1"/>
        <v>0.9</v>
      </c>
      <c r="H69" s="103">
        <f t="shared" si="1"/>
        <v>0.9</v>
      </c>
    </row>
    <row r="70" spans="1:8" x14ac:dyDescent="0.2">
      <c r="B70" s="120" t="s">
        <v>156</v>
      </c>
      <c r="C70" s="81" t="s">
        <v>155</v>
      </c>
      <c r="D70" s="103">
        <f t="shared" si="1"/>
        <v>0.94500000000000006</v>
      </c>
      <c r="E70" s="103">
        <f t="shared" si="1"/>
        <v>0.94500000000000006</v>
      </c>
      <c r="F70" s="103">
        <f t="shared" si="1"/>
        <v>0.94500000000000006</v>
      </c>
      <c r="G70" s="103">
        <f t="shared" si="1"/>
        <v>0.94500000000000006</v>
      </c>
      <c r="H70" s="103">
        <f t="shared" si="1"/>
        <v>0.9</v>
      </c>
    </row>
    <row r="71" spans="1:8" x14ac:dyDescent="0.2">
      <c r="D71" s="101"/>
      <c r="E71" s="101"/>
      <c r="F71" s="101"/>
      <c r="G71" s="101"/>
      <c r="H71" s="101"/>
    </row>
    <row r="72" spans="1:8" x14ac:dyDescent="0.2">
      <c r="A72" s="71" t="s">
        <v>237</v>
      </c>
      <c r="B72" s="121" t="s">
        <v>100</v>
      </c>
      <c r="C72" s="81" t="s">
        <v>153</v>
      </c>
      <c r="D72" s="103">
        <f t="shared" ref="D72:H81" si="2">D19*0.9</f>
        <v>0.9</v>
      </c>
      <c r="E72" s="103">
        <f t="shared" si="2"/>
        <v>0.9</v>
      </c>
      <c r="F72" s="103">
        <f t="shared" si="2"/>
        <v>0.88200000000000001</v>
      </c>
      <c r="G72" s="103">
        <f t="shared" si="2"/>
        <v>0.88200000000000001</v>
      </c>
      <c r="H72" s="103">
        <f t="shared" si="2"/>
        <v>0.9</v>
      </c>
    </row>
    <row r="73" spans="1:8" x14ac:dyDescent="0.2">
      <c r="B73" s="122"/>
      <c r="C73" s="81" t="s">
        <v>154</v>
      </c>
      <c r="D73" s="103">
        <f t="shared" si="2"/>
        <v>0.9</v>
      </c>
      <c r="E73" s="103">
        <f t="shared" si="2"/>
        <v>0.9</v>
      </c>
      <c r="F73" s="103">
        <f t="shared" si="2"/>
        <v>0.88200000000000001</v>
      </c>
      <c r="G73" s="103">
        <f t="shared" si="2"/>
        <v>0.88200000000000001</v>
      </c>
      <c r="H73" s="103">
        <f t="shared" si="2"/>
        <v>0.9</v>
      </c>
    </row>
    <row r="74" spans="1:8" x14ac:dyDescent="0.2">
      <c r="B74" s="122"/>
      <c r="C74" s="81" t="s">
        <v>155</v>
      </c>
      <c r="D74" s="103">
        <f t="shared" si="2"/>
        <v>0.9</v>
      </c>
      <c r="E74" s="103">
        <f t="shared" si="2"/>
        <v>0.9</v>
      </c>
      <c r="F74" s="103">
        <f t="shared" si="2"/>
        <v>0.89100000000000001</v>
      </c>
      <c r="G74" s="103">
        <f t="shared" si="2"/>
        <v>0.89100000000000001</v>
      </c>
      <c r="H74" s="103">
        <f t="shared" si="2"/>
        <v>0.9</v>
      </c>
    </row>
    <row r="75" spans="1:8" x14ac:dyDescent="0.2">
      <c r="B75" s="121" t="s">
        <v>109</v>
      </c>
      <c r="C75" s="81" t="s">
        <v>153</v>
      </c>
      <c r="D75" s="103">
        <f t="shared" si="2"/>
        <v>0.9</v>
      </c>
      <c r="E75" s="103">
        <f t="shared" si="2"/>
        <v>0.9</v>
      </c>
      <c r="F75" s="103">
        <f t="shared" si="2"/>
        <v>0.9</v>
      </c>
      <c r="G75" s="103">
        <f t="shared" si="2"/>
        <v>0.9</v>
      </c>
      <c r="H75" s="103">
        <f t="shared" si="2"/>
        <v>0.9</v>
      </c>
    </row>
    <row r="76" spans="1:8" x14ac:dyDescent="0.2">
      <c r="B76" s="122"/>
      <c r="C76" s="81" t="s">
        <v>154</v>
      </c>
      <c r="D76" s="103">
        <f t="shared" si="2"/>
        <v>0.9</v>
      </c>
      <c r="E76" s="103">
        <f t="shared" si="2"/>
        <v>0.9</v>
      </c>
      <c r="F76" s="103">
        <f t="shared" si="2"/>
        <v>0.9</v>
      </c>
      <c r="G76" s="103">
        <f t="shared" si="2"/>
        <v>0.9</v>
      </c>
      <c r="H76" s="103">
        <f t="shared" si="2"/>
        <v>0.9</v>
      </c>
    </row>
    <row r="77" spans="1:8" x14ac:dyDescent="0.2">
      <c r="B77" s="122"/>
      <c r="C77" s="81" t="s">
        <v>155</v>
      </c>
      <c r="D77" s="103">
        <f t="shared" si="2"/>
        <v>0.9</v>
      </c>
      <c r="E77" s="103">
        <f t="shared" si="2"/>
        <v>0.9</v>
      </c>
      <c r="F77" s="103">
        <f t="shared" si="2"/>
        <v>0.89100000000000001</v>
      </c>
      <c r="G77" s="103">
        <f t="shared" si="2"/>
        <v>0.89100000000000001</v>
      </c>
      <c r="H77" s="103">
        <f t="shared" si="2"/>
        <v>0.9</v>
      </c>
    </row>
    <row r="78" spans="1:8" x14ac:dyDescent="0.2">
      <c r="B78" s="121" t="s">
        <v>96</v>
      </c>
      <c r="C78" s="81" t="s">
        <v>153</v>
      </c>
      <c r="D78" s="103">
        <f t="shared" si="2"/>
        <v>0.9</v>
      </c>
      <c r="E78" s="103">
        <f t="shared" si="2"/>
        <v>0.9</v>
      </c>
      <c r="F78" s="103">
        <f t="shared" si="2"/>
        <v>0.9</v>
      </c>
      <c r="G78" s="103">
        <f t="shared" si="2"/>
        <v>0.9</v>
      </c>
      <c r="H78" s="103">
        <f t="shared" si="2"/>
        <v>0.9</v>
      </c>
    </row>
    <row r="79" spans="1:8" x14ac:dyDescent="0.2">
      <c r="B79" s="122"/>
      <c r="C79" s="81" t="s">
        <v>154</v>
      </c>
      <c r="D79" s="103">
        <f t="shared" si="2"/>
        <v>0.9</v>
      </c>
      <c r="E79" s="103">
        <f t="shared" si="2"/>
        <v>0.9</v>
      </c>
      <c r="F79" s="103">
        <f t="shared" si="2"/>
        <v>0.9</v>
      </c>
      <c r="G79" s="103">
        <f t="shared" si="2"/>
        <v>0.9</v>
      </c>
      <c r="H79" s="103">
        <f t="shared" si="2"/>
        <v>0.9</v>
      </c>
    </row>
    <row r="80" spans="1:8" x14ac:dyDescent="0.2">
      <c r="B80" s="122"/>
      <c r="C80" s="81" t="s">
        <v>155</v>
      </c>
      <c r="D80" s="103">
        <f t="shared" si="2"/>
        <v>0.9</v>
      </c>
      <c r="E80" s="103">
        <f t="shared" si="2"/>
        <v>0.9</v>
      </c>
      <c r="F80" s="103">
        <f t="shared" si="2"/>
        <v>0.89100000000000001</v>
      </c>
      <c r="G80" s="103">
        <f t="shared" si="2"/>
        <v>0.89100000000000001</v>
      </c>
      <c r="H80" s="103">
        <f t="shared" si="2"/>
        <v>0.9</v>
      </c>
    </row>
    <row r="81" spans="1:8" x14ac:dyDescent="0.2">
      <c r="B81" s="121" t="s">
        <v>97</v>
      </c>
      <c r="C81" s="81" t="s">
        <v>153</v>
      </c>
      <c r="D81" s="103">
        <f t="shared" si="2"/>
        <v>0.9</v>
      </c>
      <c r="E81" s="103">
        <f t="shared" si="2"/>
        <v>0.9</v>
      </c>
      <c r="F81" s="103">
        <f t="shared" si="2"/>
        <v>0.70200000000000007</v>
      </c>
      <c r="G81" s="103">
        <f t="shared" si="2"/>
        <v>0.9</v>
      </c>
      <c r="H81" s="103">
        <f t="shared" si="2"/>
        <v>0.9</v>
      </c>
    </row>
    <row r="82" spans="1:8" x14ac:dyDescent="0.2">
      <c r="B82" s="122"/>
      <c r="C82" s="81" t="s">
        <v>154</v>
      </c>
      <c r="D82" s="103">
        <f t="shared" ref="D82:H87" si="3">D29*0.9</f>
        <v>0.9</v>
      </c>
      <c r="E82" s="103">
        <f t="shared" si="3"/>
        <v>0.9</v>
      </c>
      <c r="F82" s="103">
        <f t="shared" si="3"/>
        <v>0.70200000000000007</v>
      </c>
      <c r="G82" s="103">
        <f t="shared" si="3"/>
        <v>0.9</v>
      </c>
      <c r="H82" s="103">
        <f t="shared" si="3"/>
        <v>0.9</v>
      </c>
    </row>
    <row r="83" spans="1:8" x14ac:dyDescent="0.2">
      <c r="B83" s="122"/>
      <c r="C83" s="81" t="s">
        <v>155</v>
      </c>
      <c r="D83" s="103">
        <f t="shared" si="3"/>
        <v>0.9</v>
      </c>
      <c r="E83" s="103">
        <f t="shared" si="3"/>
        <v>0.9</v>
      </c>
      <c r="F83" s="103">
        <f t="shared" si="3"/>
        <v>0.89100000000000001</v>
      </c>
      <c r="G83" s="103">
        <f t="shared" si="3"/>
        <v>0.89100000000000001</v>
      </c>
      <c r="H83" s="103">
        <f t="shared" si="3"/>
        <v>0.9</v>
      </c>
    </row>
    <row r="84" spans="1:8" x14ac:dyDescent="0.2">
      <c r="B84" s="121" t="s">
        <v>98</v>
      </c>
      <c r="C84" s="81" t="s">
        <v>153</v>
      </c>
      <c r="D84" s="103">
        <f t="shared" si="3"/>
        <v>0.9</v>
      </c>
      <c r="E84" s="103">
        <f t="shared" si="3"/>
        <v>0.9</v>
      </c>
      <c r="F84" s="103">
        <f t="shared" si="3"/>
        <v>0.9</v>
      </c>
      <c r="G84" s="103">
        <f t="shared" si="3"/>
        <v>0.70200000000000007</v>
      </c>
      <c r="H84" s="103">
        <f t="shared" si="3"/>
        <v>0.9</v>
      </c>
    </row>
    <row r="85" spans="1:8" x14ac:dyDescent="0.2">
      <c r="B85" s="122"/>
      <c r="C85" s="81" t="s">
        <v>154</v>
      </c>
      <c r="D85" s="103">
        <f t="shared" si="3"/>
        <v>0.9</v>
      </c>
      <c r="E85" s="103">
        <f t="shared" si="3"/>
        <v>0.9</v>
      </c>
      <c r="F85" s="103">
        <f t="shared" si="3"/>
        <v>0.9</v>
      </c>
      <c r="G85" s="103">
        <f t="shared" si="3"/>
        <v>0.70200000000000007</v>
      </c>
      <c r="H85" s="103">
        <f t="shared" si="3"/>
        <v>0.9</v>
      </c>
    </row>
    <row r="86" spans="1:8" x14ac:dyDescent="0.2">
      <c r="B86" s="122"/>
      <c r="C86" s="81" t="s">
        <v>155</v>
      </c>
      <c r="D86" s="103">
        <f t="shared" si="3"/>
        <v>0.9</v>
      </c>
      <c r="E86" s="103">
        <f t="shared" si="3"/>
        <v>0.9</v>
      </c>
      <c r="F86" s="103">
        <f t="shared" si="3"/>
        <v>0.9</v>
      </c>
      <c r="G86" s="103">
        <f t="shared" si="3"/>
        <v>0.89100000000000001</v>
      </c>
      <c r="H86" s="103">
        <f t="shared" si="3"/>
        <v>0.9</v>
      </c>
    </row>
    <row r="87" spans="1:8" x14ac:dyDescent="0.2">
      <c r="B87" s="120" t="s">
        <v>156</v>
      </c>
      <c r="C87" s="81" t="s">
        <v>155</v>
      </c>
      <c r="D87" s="103">
        <f t="shared" si="3"/>
        <v>0.9</v>
      </c>
      <c r="E87" s="103">
        <f t="shared" si="3"/>
        <v>0.9</v>
      </c>
      <c r="F87" s="103">
        <f t="shared" si="3"/>
        <v>0.85499999999999998</v>
      </c>
      <c r="G87" s="103">
        <f t="shared" si="3"/>
        <v>0.85499999999999998</v>
      </c>
      <c r="H87" s="103">
        <f t="shared" si="3"/>
        <v>0.9</v>
      </c>
    </row>
    <row r="88" spans="1:8" x14ac:dyDescent="0.2">
      <c r="D88" s="101"/>
      <c r="E88" s="101"/>
      <c r="F88" s="101"/>
      <c r="G88" s="101"/>
      <c r="H88" s="101"/>
    </row>
    <row r="89" spans="1:8" x14ac:dyDescent="0.2">
      <c r="A89" s="73" t="s">
        <v>238</v>
      </c>
      <c r="B89" s="121" t="s">
        <v>100</v>
      </c>
      <c r="C89" s="81" t="s">
        <v>153</v>
      </c>
      <c r="D89" s="103">
        <f t="shared" ref="D89:H98" si="4">D36*0.9</f>
        <v>0.9</v>
      </c>
      <c r="E89" s="103">
        <f t="shared" si="4"/>
        <v>0.9</v>
      </c>
      <c r="F89" s="103">
        <f t="shared" si="4"/>
        <v>0.9</v>
      </c>
      <c r="G89" s="103">
        <f t="shared" si="4"/>
        <v>0.9</v>
      </c>
      <c r="H89" s="103">
        <f t="shared" si="4"/>
        <v>0.9</v>
      </c>
    </row>
    <row r="90" spans="1:8" x14ac:dyDescent="0.2">
      <c r="B90" s="122"/>
      <c r="C90" s="81" t="s">
        <v>154</v>
      </c>
      <c r="D90" s="103">
        <f t="shared" si="4"/>
        <v>0.9</v>
      </c>
      <c r="E90" s="103">
        <f t="shared" si="4"/>
        <v>0.9</v>
      </c>
      <c r="F90" s="103">
        <f t="shared" si="4"/>
        <v>0.9</v>
      </c>
      <c r="G90" s="103">
        <f t="shared" si="4"/>
        <v>0.9</v>
      </c>
      <c r="H90" s="103">
        <f t="shared" si="4"/>
        <v>0.9</v>
      </c>
    </row>
    <row r="91" spans="1:8" x14ac:dyDescent="0.2">
      <c r="B91" s="122"/>
      <c r="C91" s="81" t="s">
        <v>155</v>
      </c>
      <c r="D91" s="103">
        <f t="shared" si="4"/>
        <v>0.9</v>
      </c>
      <c r="E91" s="103">
        <f t="shared" si="4"/>
        <v>0.9</v>
      </c>
      <c r="F91" s="103">
        <f t="shared" si="4"/>
        <v>0.9</v>
      </c>
      <c r="G91" s="103">
        <f t="shared" si="4"/>
        <v>0.9</v>
      </c>
      <c r="H91" s="103">
        <f t="shared" si="4"/>
        <v>0.9</v>
      </c>
    </row>
    <row r="92" spans="1:8" x14ac:dyDescent="0.2">
      <c r="B92" s="121" t="s">
        <v>109</v>
      </c>
      <c r="C92" s="81" t="s">
        <v>153</v>
      </c>
      <c r="D92" s="103">
        <f t="shared" si="4"/>
        <v>0.9</v>
      </c>
      <c r="E92" s="103">
        <f t="shared" si="4"/>
        <v>0.9</v>
      </c>
      <c r="F92" s="103">
        <f t="shared" si="4"/>
        <v>0.9</v>
      </c>
      <c r="G92" s="103">
        <f t="shared" si="4"/>
        <v>0.9</v>
      </c>
      <c r="H92" s="103">
        <f t="shared" si="4"/>
        <v>0.9</v>
      </c>
    </row>
    <row r="93" spans="1:8" x14ac:dyDescent="0.2">
      <c r="B93" s="122"/>
      <c r="C93" s="81" t="s">
        <v>154</v>
      </c>
      <c r="D93" s="103">
        <f t="shared" si="4"/>
        <v>0.9</v>
      </c>
      <c r="E93" s="103">
        <f t="shared" si="4"/>
        <v>0.9</v>
      </c>
      <c r="F93" s="103">
        <f t="shared" si="4"/>
        <v>0.9</v>
      </c>
      <c r="G93" s="103">
        <f t="shared" si="4"/>
        <v>0.9</v>
      </c>
      <c r="H93" s="103">
        <f t="shared" si="4"/>
        <v>0.9</v>
      </c>
    </row>
    <row r="94" spans="1:8" x14ac:dyDescent="0.2">
      <c r="B94" s="122"/>
      <c r="C94" s="81" t="s">
        <v>155</v>
      </c>
      <c r="D94" s="103">
        <f t="shared" si="4"/>
        <v>0.9</v>
      </c>
      <c r="E94" s="103">
        <f t="shared" si="4"/>
        <v>0.9</v>
      </c>
      <c r="F94" s="103">
        <f t="shared" si="4"/>
        <v>0.9</v>
      </c>
      <c r="G94" s="103">
        <f t="shared" si="4"/>
        <v>0.9</v>
      </c>
      <c r="H94" s="103">
        <f t="shared" si="4"/>
        <v>0.9</v>
      </c>
    </row>
    <row r="95" spans="1:8" x14ac:dyDescent="0.2">
      <c r="B95" s="121" t="s">
        <v>96</v>
      </c>
      <c r="C95" s="81" t="s">
        <v>153</v>
      </c>
      <c r="D95" s="103">
        <f t="shared" si="4"/>
        <v>0.9</v>
      </c>
      <c r="E95" s="103">
        <f t="shared" si="4"/>
        <v>0.9</v>
      </c>
      <c r="F95" s="103">
        <f t="shared" si="4"/>
        <v>0.9</v>
      </c>
      <c r="G95" s="103">
        <f t="shared" si="4"/>
        <v>0.9</v>
      </c>
      <c r="H95" s="103">
        <f t="shared" si="4"/>
        <v>0.9</v>
      </c>
    </row>
    <row r="96" spans="1:8" x14ac:dyDescent="0.2">
      <c r="B96" s="122"/>
      <c r="C96" s="81" t="s">
        <v>154</v>
      </c>
      <c r="D96" s="103">
        <f t="shared" si="4"/>
        <v>0.9</v>
      </c>
      <c r="E96" s="103">
        <f t="shared" si="4"/>
        <v>0.9</v>
      </c>
      <c r="F96" s="103">
        <f t="shared" si="4"/>
        <v>0.9</v>
      </c>
      <c r="G96" s="103">
        <f t="shared" si="4"/>
        <v>0.9</v>
      </c>
      <c r="H96" s="103">
        <f t="shared" si="4"/>
        <v>0.9</v>
      </c>
    </row>
    <row r="97" spans="1:8" x14ac:dyDescent="0.2">
      <c r="B97" s="122"/>
      <c r="C97" s="81" t="s">
        <v>155</v>
      </c>
      <c r="D97" s="103">
        <f t="shared" si="4"/>
        <v>0.9</v>
      </c>
      <c r="E97" s="103">
        <f t="shared" si="4"/>
        <v>0.9</v>
      </c>
      <c r="F97" s="103">
        <f t="shared" si="4"/>
        <v>0.9</v>
      </c>
      <c r="G97" s="103">
        <f t="shared" si="4"/>
        <v>0.9</v>
      </c>
      <c r="H97" s="103">
        <f t="shared" si="4"/>
        <v>0.9</v>
      </c>
    </row>
    <row r="98" spans="1:8" x14ac:dyDescent="0.2">
      <c r="B98" s="121" t="s">
        <v>97</v>
      </c>
      <c r="C98" s="81" t="s">
        <v>153</v>
      </c>
      <c r="D98" s="103">
        <f t="shared" si="4"/>
        <v>0.9</v>
      </c>
      <c r="E98" s="103">
        <f t="shared" si="4"/>
        <v>0.9</v>
      </c>
      <c r="F98" s="103">
        <f t="shared" si="4"/>
        <v>1.6380000000000001</v>
      </c>
      <c r="G98" s="103">
        <f t="shared" si="4"/>
        <v>0.9</v>
      </c>
      <c r="H98" s="103">
        <f t="shared" si="4"/>
        <v>0.9</v>
      </c>
    </row>
    <row r="99" spans="1:8" x14ac:dyDescent="0.2">
      <c r="B99" s="122"/>
      <c r="C99" s="81" t="s">
        <v>154</v>
      </c>
      <c r="D99" s="103">
        <f t="shared" ref="D99:H104" si="5">D46*0.9</f>
        <v>0.9</v>
      </c>
      <c r="E99" s="103">
        <f t="shared" si="5"/>
        <v>0.9</v>
      </c>
      <c r="F99" s="103">
        <f t="shared" si="5"/>
        <v>1.6380000000000001</v>
      </c>
      <c r="G99" s="103">
        <f t="shared" si="5"/>
        <v>0.9</v>
      </c>
      <c r="H99" s="103">
        <f t="shared" si="5"/>
        <v>0.9</v>
      </c>
    </row>
    <row r="100" spans="1:8" x14ac:dyDescent="0.2">
      <c r="B100" s="122"/>
      <c r="C100" s="81" t="s">
        <v>155</v>
      </c>
      <c r="D100" s="103">
        <f t="shared" si="5"/>
        <v>0.9</v>
      </c>
      <c r="E100" s="103">
        <f t="shared" si="5"/>
        <v>0.9</v>
      </c>
      <c r="F100" s="103">
        <f t="shared" si="5"/>
        <v>0.9</v>
      </c>
      <c r="G100" s="103">
        <f t="shared" si="5"/>
        <v>0.9</v>
      </c>
      <c r="H100" s="103">
        <f t="shared" si="5"/>
        <v>0.9</v>
      </c>
    </row>
    <row r="101" spans="1:8" x14ac:dyDescent="0.2">
      <c r="B101" s="121" t="s">
        <v>98</v>
      </c>
      <c r="C101" s="81" t="s">
        <v>153</v>
      </c>
      <c r="D101" s="103">
        <f t="shared" si="5"/>
        <v>0.9</v>
      </c>
      <c r="E101" s="103">
        <f t="shared" si="5"/>
        <v>0.9</v>
      </c>
      <c r="F101" s="103">
        <f t="shared" si="5"/>
        <v>0.9</v>
      </c>
      <c r="G101" s="103">
        <f t="shared" si="5"/>
        <v>1.6380000000000001</v>
      </c>
      <c r="H101" s="103">
        <f t="shared" si="5"/>
        <v>0.9</v>
      </c>
    </row>
    <row r="102" spans="1:8" x14ac:dyDescent="0.2">
      <c r="B102" s="122"/>
      <c r="C102" s="81" t="s">
        <v>154</v>
      </c>
      <c r="D102" s="103">
        <f t="shared" si="5"/>
        <v>0.9</v>
      </c>
      <c r="E102" s="103">
        <f t="shared" si="5"/>
        <v>0.9</v>
      </c>
      <c r="F102" s="103">
        <f t="shared" si="5"/>
        <v>0.9</v>
      </c>
      <c r="G102" s="103">
        <f t="shared" si="5"/>
        <v>1.6380000000000001</v>
      </c>
      <c r="H102" s="103">
        <f t="shared" si="5"/>
        <v>0.9</v>
      </c>
    </row>
    <row r="103" spans="1:8" x14ac:dyDescent="0.2">
      <c r="B103" s="122"/>
      <c r="C103" s="81" t="s">
        <v>155</v>
      </c>
      <c r="D103" s="103">
        <f t="shared" si="5"/>
        <v>0.9</v>
      </c>
      <c r="E103" s="103">
        <f t="shared" si="5"/>
        <v>0.9</v>
      </c>
      <c r="F103" s="103">
        <f t="shared" si="5"/>
        <v>0.9</v>
      </c>
      <c r="G103" s="103">
        <f t="shared" si="5"/>
        <v>0.9</v>
      </c>
      <c r="H103" s="103">
        <f t="shared" si="5"/>
        <v>0.9</v>
      </c>
    </row>
    <row r="104" spans="1:8" x14ac:dyDescent="0.2">
      <c r="B104" s="120" t="s">
        <v>156</v>
      </c>
      <c r="C104" s="81" t="s">
        <v>155</v>
      </c>
      <c r="D104" s="103">
        <f t="shared" si="5"/>
        <v>0.94500000000000006</v>
      </c>
      <c r="E104" s="103">
        <f t="shared" si="5"/>
        <v>0.94500000000000006</v>
      </c>
      <c r="F104" s="103">
        <f t="shared" si="5"/>
        <v>0.94500000000000006</v>
      </c>
      <c r="G104" s="103">
        <f t="shared" si="5"/>
        <v>0.94500000000000006</v>
      </c>
      <c r="H104" s="103">
        <f t="shared" si="5"/>
        <v>0.9</v>
      </c>
    </row>
    <row r="106" spans="1:8" x14ac:dyDescent="0.2">
      <c r="A106" s="107" t="s">
        <v>239</v>
      </c>
      <c r="B106" s="107"/>
      <c r="C106" s="107"/>
      <c r="D106" s="107"/>
      <c r="E106" s="107"/>
      <c r="F106" s="107"/>
      <c r="G106" s="107"/>
      <c r="H106" s="107"/>
    </row>
    <row r="107" spans="1:8" x14ac:dyDescent="0.2">
      <c r="A107" s="71" t="s">
        <v>231</v>
      </c>
      <c r="B107" s="71" t="s">
        <v>152</v>
      </c>
      <c r="C107" s="71" t="s">
        <v>164</v>
      </c>
      <c r="D107" s="71" t="s">
        <v>109</v>
      </c>
      <c r="E107" s="71" t="s">
        <v>96</v>
      </c>
      <c r="F107" s="71" t="s">
        <v>97</v>
      </c>
      <c r="G107" s="71" t="s">
        <v>98</v>
      </c>
      <c r="H107" s="71" t="s">
        <v>99</v>
      </c>
    </row>
    <row r="108" spans="1:8" x14ac:dyDescent="0.2">
      <c r="A108" s="71" t="s">
        <v>240</v>
      </c>
      <c r="B108" s="121" t="s">
        <v>100</v>
      </c>
      <c r="C108" s="81" t="s">
        <v>153</v>
      </c>
      <c r="D108" s="103">
        <f t="shared" ref="D108:H117" si="6">D2*1.05</f>
        <v>1.05</v>
      </c>
      <c r="E108" s="103">
        <f t="shared" si="6"/>
        <v>1.05</v>
      </c>
      <c r="F108" s="103">
        <f t="shared" si="6"/>
        <v>1.05</v>
      </c>
      <c r="G108" s="103">
        <f t="shared" si="6"/>
        <v>1.05</v>
      </c>
      <c r="H108" s="103">
        <f t="shared" si="6"/>
        <v>1.05</v>
      </c>
    </row>
    <row r="109" spans="1:8" x14ac:dyDescent="0.2">
      <c r="B109" s="122"/>
      <c r="C109" s="81" t="s">
        <v>154</v>
      </c>
      <c r="D109" s="103">
        <f t="shared" si="6"/>
        <v>1.05</v>
      </c>
      <c r="E109" s="103">
        <f t="shared" si="6"/>
        <v>1.05</v>
      </c>
      <c r="F109" s="103">
        <f t="shared" si="6"/>
        <v>1.05</v>
      </c>
      <c r="G109" s="103">
        <f t="shared" si="6"/>
        <v>1.05</v>
      </c>
      <c r="H109" s="103">
        <f t="shared" si="6"/>
        <v>1.05</v>
      </c>
    </row>
    <row r="110" spans="1:8" x14ac:dyDescent="0.2">
      <c r="B110" s="122"/>
      <c r="C110" s="81" t="s">
        <v>155</v>
      </c>
      <c r="D110" s="103">
        <f t="shared" si="6"/>
        <v>1.05</v>
      </c>
      <c r="E110" s="103">
        <f t="shared" si="6"/>
        <v>1.05</v>
      </c>
      <c r="F110" s="103">
        <f t="shared" si="6"/>
        <v>1.05</v>
      </c>
      <c r="G110" s="103">
        <f t="shared" si="6"/>
        <v>1.05</v>
      </c>
      <c r="H110" s="103">
        <f t="shared" si="6"/>
        <v>1.05</v>
      </c>
    </row>
    <row r="111" spans="1:8" x14ac:dyDescent="0.2">
      <c r="B111" s="121" t="s">
        <v>109</v>
      </c>
      <c r="C111" s="81" t="s">
        <v>153</v>
      </c>
      <c r="D111" s="103">
        <f t="shared" si="6"/>
        <v>5.4180000000000001</v>
      </c>
      <c r="E111" s="103">
        <f t="shared" si="6"/>
        <v>1.05</v>
      </c>
      <c r="F111" s="103">
        <f t="shared" si="6"/>
        <v>1.05</v>
      </c>
      <c r="G111" s="103">
        <f t="shared" si="6"/>
        <v>1.05</v>
      </c>
      <c r="H111" s="103">
        <f t="shared" si="6"/>
        <v>1.05</v>
      </c>
    </row>
    <row r="112" spans="1:8" x14ac:dyDescent="0.2">
      <c r="B112" s="122"/>
      <c r="C112" s="81" t="s">
        <v>154</v>
      </c>
      <c r="D112" s="103">
        <f t="shared" si="6"/>
        <v>5.4180000000000001</v>
      </c>
      <c r="E112" s="103">
        <f t="shared" si="6"/>
        <v>1.05</v>
      </c>
      <c r="F112" s="103">
        <f t="shared" si="6"/>
        <v>1.05</v>
      </c>
      <c r="G112" s="103">
        <f t="shared" si="6"/>
        <v>1.05</v>
      </c>
      <c r="H112" s="103">
        <f t="shared" si="6"/>
        <v>1.05</v>
      </c>
    </row>
    <row r="113" spans="1:8" x14ac:dyDescent="0.2">
      <c r="B113" s="122"/>
      <c r="C113" s="81" t="s">
        <v>155</v>
      </c>
      <c r="D113" s="103">
        <f t="shared" si="6"/>
        <v>1.05</v>
      </c>
      <c r="E113" s="103">
        <f t="shared" si="6"/>
        <v>1.05</v>
      </c>
      <c r="F113" s="103">
        <f t="shared" si="6"/>
        <v>1.05</v>
      </c>
      <c r="G113" s="103">
        <f t="shared" si="6"/>
        <v>1.05</v>
      </c>
      <c r="H113" s="103">
        <f t="shared" si="6"/>
        <v>1.05</v>
      </c>
    </row>
    <row r="114" spans="1:8" x14ac:dyDescent="0.2">
      <c r="B114" s="121" t="s">
        <v>96</v>
      </c>
      <c r="C114" s="81" t="s">
        <v>153</v>
      </c>
      <c r="D114" s="103">
        <f t="shared" si="6"/>
        <v>1.05</v>
      </c>
      <c r="E114" s="103">
        <f t="shared" si="6"/>
        <v>5.4180000000000001</v>
      </c>
      <c r="F114" s="103">
        <f t="shared" si="6"/>
        <v>1.05</v>
      </c>
      <c r="G114" s="103">
        <f t="shared" si="6"/>
        <v>1.05</v>
      </c>
      <c r="H114" s="103">
        <f t="shared" si="6"/>
        <v>1.05</v>
      </c>
    </row>
    <row r="115" spans="1:8" x14ac:dyDescent="0.2">
      <c r="B115" s="122"/>
      <c r="C115" s="81" t="s">
        <v>154</v>
      </c>
      <c r="D115" s="103">
        <f t="shared" si="6"/>
        <v>1.05</v>
      </c>
      <c r="E115" s="103">
        <f t="shared" si="6"/>
        <v>5.4180000000000001</v>
      </c>
      <c r="F115" s="103">
        <f t="shared" si="6"/>
        <v>1.05</v>
      </c>
      <c r="G115" s="103">
        <f t="shared" si="6"/>
        <v>1.05</v>
      </c>
      <c r="H115" s="103">
        <f t="shared" si="6"/>
        <v>1.05</v>
      </c>
    </row>
    <row r="116" spans="1:8" x14ac:dyDescent="0.2">
      <c r="B116" s="122"/>
      <c r="C116" s="81" t="s">
        <v>155</v>
      </c>
      <c r="D116" s="103">
        <f t="shared" si="6"/>
        <v>1.05</v>
      </c>
      <c r="E116" s="103">
        <f t="shared" si="6"/>
        <v>1.05</v>
      </c>
      <c r="F116" s="103">
        <f t="shared" si="6"/>
        <v>1.05</v>
      </c>
      <c r="G116" s="103">
        <f t="shared" si="6"/>
        <v>1.05</v>
      </c>
      <c r="H116" s="103">
        <f t="shared" si="6"/>
        <v>1.05</v>
      </c>
    </row>
    <row r="117" spans="1:8" x14ac:dyDescent="0.2">
      <c r="B117" s="121" t="s">
        <v>97</v>
      </c>
      <c r="C117" s="81" t="s">
        <v>153</v>
      </c>
      <c r="D117" s="103">
        <f t="shared" si="6"/>
        <v>1.05</v>
      </c>
      <c r="E117" s="103">
        <f t="shared" si="6"/>
        <v>1.05</v>
      </c>
      <c r="F117" s="103">
        <f t="shared" si="6"/>
        <v>1.9110000000000003</v>
      </c>
      <c r="G117" s="103">
        <f t="shared" si="6"/>
        <v>1.05</v>
      </c>
      <c r="H117" s="103">
        <f t="shared" si="6"/>
        <v>1.05</v>
      </c>
    </row>
    <row r="118" spans="1:8" x14ac:dyDescent="0.2">
      <c r="B118" s="122"/>
      <c r="C118" s="81" t="s">
        <v>154</v>
      </c>
      <c r="D118" s="103">
        <f t="shared" ref="D118:H123" si="7">D12*1.05</f>
        <v>1.05</v>
      </c>
      <c r="E118" s="103">
        <f t="shared" si="7"/>
        <v>1.05</v>
      </c>
      <c r="F118" s="103">
        <f t="shared" si="7"/>
        <v>1.9110000000000003</v>
      </c>
      <c r="G118" s="103">
        <f t="shared" si="7"/>
        <v>1.05</v>
      </c>
      <c r="H118" s="103">
        <f t="shared" si="7"/>
        <v>1.05</v>
      </c>
    </row>
    <row r="119" spans="1:8" x14ac:dyDescent="0.2">
      <c r="B119" s="122"/>
      <c r="C119" s="81" t="s">
        <v>155</v>
      </c>
      <c r="D119" s="103">
        <f t="shared" si="7"/>
        <v>1.05</v>
      </c>
      <c r="E119" s="103">
        <f t="shared" si="7"/>
        <v>1.05</v>
      </c>
      <c r="F119" s="103">
        <f t="shared" si="7"/>
        <v>1.05</v>
      </c>
      <c r="G119" s="103">
        <f t="shared" si="7"/>
        <v>1.05</v>
      </c>
      <c r="H119" s="103">
        <f t="shared" si="7"/>
        <v>1.05</v>
      </c>
    </row>
    <row r="120" spans="1:8" x14ac:dyDescent="0.2">
      <c r="B120" s="121" t="s">
        <v>98</v>
      </c>
      <c r="C120" s="81" t="s">
        <v>153</v>
      </c>
      <c r="D120" s="103">
        <f t="shared" si="7"/>
        <v>1.05</v>
      </c>
      <c r="E120" s="103">
        <f t="shared" si="7"/>
        <v>1.05</v>
      </c>
      <c r="F120" s="103">
        <f t="shared" si="7"/>
        <v>1.05</v>
      </c>
      <c r="G120" s="103">
        <f t="shared" si="7"/>
        <v>1.9110000000000003</v>
      </c>
      <c r="H120" s="103">
        <f t="shared" si="7"/>
        <v>1.05</v>
      </c>
    </row>
    <row r="121" spans="1:8" x14ac:dyDescent="0.2">
      <c r="B121" s="122"/>
      <c r="C121" s="81" t="s">
        <v>154</v>
      </c>
      <c r="D121" s="103">
        <f t="shared" si="7"/>
        <v>1.05</v>
      </c>
      <c r="E121" s="103">
        <f t="shared" si="7"/>
        <v>1.05</v>
      </c>
      <c r="F121" s="103">
        <f t="shared" si="7"/>
        <v>1.05</v>
      </c>
      <c r="G121" s="103">
        <f t="shared" si="7"/>
        <v>1.9110000000000003</v>
      </c>
      <c r="H121" s="103">
        <f t="shared" si="7"/>
        <v>1.05</v>
      </c>
    </row>
    <row r="122" spans="1:8" x14ac:dyDescent="0.2">
      <c r="B122" s="122"/>
      <c r="C122" s="81" t="s">
        <v>155</v>
      </c>
      <c r="D122" s="103">
        <f t="shared" si="7"/>
        <v>1.05</v>
      </c>
      <c r="E122" s="103">
        <f t="shared" si="7"/>
        <v>1.05</v>
      </c>
      <c r="F122" s="103">
        <f t="shared" si="7"/>
        <v>1.05</v>
      </c>
      <c r="G122" s="103">
        <f t="shared" si="7"/>
        <v>1.05</v>
      </c>
      <c r="H122" s="103">
        <f t="shared" si="7"/>
        <v>1.05</v>
      </c>
    </row>
    <row r="123" spans="1:8" x14ac:dyDescent="0.2">
      <c r="B123" s="120" t="s">
        <v>156</v>
      </c>
      <c r="C123" s="81" t="s">
        <v>155</v>
      </c>
      <c r="D123" s="103">
        <f t="shared" si="7"/>
        <v>1.1025</v>
      </c>
      <c r="E123" s="103">
        <f t="shared" si="7"/>
        <v>1.1025</v>
      </c>
      <c r="F123" s="103">
        <f t="shared" si="7"/>
        <v>1.1025</v>
      </c>
      <c r="G123" s="103">
        <f t="shared" si="7"/>
        <v>1.1025</v>
      </c>
      <c r="H123" s="103">
        <f t="shared" si="7"/>
        <v>1.05</v>
      </c>
    </row>
    <row r="124" spans="1:8" x14ac:dyDescent="0.2">
      <c r="D124" s="101"/>
      <c r="E124" s="101"/>
      <c r="F124" s="101"/>
      <c r="G124" s="101"/>
      <c r="H124" s="101"/>
    </row>
    <row r="125" spans="1:8" x14ac:dyDescent="0.2">
      <c r="A125" s="71" t="s">
        <v>241</v>
      </c>
      <c r="B125" s="121" t="s">
        <v>100</v>
      </c>
      <c r="C125" s="81" t="s">
        <v>153</v>
      </c>
      <c r="D125" s="103">
        <f t="shared" ref="D125:H134" si="8">D19*1.05</f>
        <v>1.05</v>
      </c>
      <c r="E125" s="103">
        <f t="shared" si="8"/>
        <v>1.05</v>
      </c>
      <c r="F125" s="103">
        <f t="shared" si="8"/>
        <v>1.0289999999999999</v>
      </c>
      <c r="G125" s="103">
        <f t="shared" si="8"/>
        <v>1.0289999999999999</v>
      </c>
      <c r="H125" s="103">
        <f t="shared" si="8"/>
        <v>1.05</v>
      </c>
    </row>
    <row r="126" spans="1:8" x14ac:dyDescent="0.2">
      <c r="B126" s="122"/>
      <c r="C126" s="81" t="s">
        <v>154</v>
      </c>
      <c r="D126" s="103">
        <f t="shared" si="8"/>
        <v>1.05</v>
      </c>
      <c r="E126" s="103">
        <f t="shared" si="8"/>
        <v>1.05</v>
      </c>
      <c r="F126" s="103">
        <f t="shared" si="8"/>
        <v>1.0289999999999999</v>
      </c>
      <c r="G126" s="103">
        <f t="shared" si="8"/>
        <v>1.0289999999999999</v>
      </c>
      <c r="H126" s="103">
        <f t="shared" si="8"/>
        <v>1.05</v>
      </c>
    </row>
    <row r="127" spans="1:8" x14ac:dyDescent="0.2">
      <c r="B127" s="122"/>
      <c r="C127" s="81" t="s">
        <v>155</v>
      </c>
      <c r="D127" s="103">
        <f t="shared" si="8"/>
        <v>1.05</v>
      </c>
      <c r="E127" s="103">
        <f t="shared" si="8"/>
        <v>1.05</v>
      </c>
      <c r="F127" s="103">
        <f t="shared" si="8"/>
        <v>1.0395000000000001</v>
      </c>
      <c r="G127" s="103">
        <f t="shared" si="8"/>
        <v>1.0395000000000001</v>
      </c>
      <c r="H127" s="103">
        <f t="shared" si="8"/>
        <v>1.05</v>
      </c>
    </row>
    <row r="128" spans="1:8" x14ac:dyDescent="0.2">
      <c r="B128" s="121" t="s">
        <v>109</v>
      </c>
      <c r="C128" s="81" t="s">
        <v>153</v>
      </c>
      <c r="D128" s="103">
        <f t="shared" si="8"/>
        <v>1.05</v>
      </c>
      <c r="E128" s="103">
        <f t="shared" si="8"/>
        <v>1.05</v>
      </c>
      <c r="F128" s="103">
        <f t="shared" si="8"/>
        <v>1.05</v>
      </c>
      <c r="G128" s="103">
        <f t="shared" si="8"/>
        <v>1.05</v>
      </c>
      <c r="H128" s="103">
        <f t="shared" si="8"/>
        <v>1.05</v>
      </c>
    </row>
    <row r="129" spans="1:8" x14ac:dyDescent="0.2">
      <c r="B129" s="122"/>
      <c r="C129" s="81" t="s">
        <v>154</v>
      </c>
      <c r="D129" s="103">
        <f t="shared" si="8"/>
        <v>1.05</v>
      </c>
      <c r="E129" s="103">
        <f t="shared" si="8"/>
        <v>1.05</v>
      </c>
      <c r="F129" s="103">
        <f t="shared" si="8"/>
        <v>1.05</v>
      </c>
      <c r="G129" s="103">
        <f t="shared" si="8"/>
        <v>1.05</v>
      </c>
      <c r="H129" s="103">
        <f t="shared" si="8"/>
        <v>1.05</v>
      </c>
    </row>
    <row r="130" spans="1:8" x14ac:dyDescent="0.2">
      <c r="B130" s="122"/>
      <c r="C130" s="81" t="s">
        <v>155</v>
      </c>
      <c r="D130" s="103">
        <f t="shared" si="8"/>
        <v>1.05</v>
      </c>
      <c r="E130" s="103">
        <f t="shared" si="8"/>
        <v>1.05</v>
      </c>
      <c r="F130" s="103">
        <f t="shared" si="8"/>
        <v>1.0395000000000001</v>
      </c>
      <c r="G130" s="103">
        <f t="shared" si="8"/>
        <v>1.0395000000000001</v>
      </c>
      <c r="H130" s="103">
        <f t="shared" si="8"/>
        <v>1.05</v>
      </c>
    </row>
    <row r="131" spans="1:8" x14ac:dyDescent="0.2">
      <c r="B131" s="121" t="s">
        <v>96</v>
      </c>
      <c r="C131" s="81" t="s">
        <v>153</v>
      </c>
      <c r="D131" s="103">
        <f t="shared" si="8"/>
        <v>1.05</v>
      </c>
      <c r="E131" s="103">
        <f t="shared" si="8"/>
        <v>1.05</v>
      </c>
      <c r="F131" s="103">
        <f t="shared" si="8"/>
        <v>1.05</v>
      </c>
      <c r="G131" s="103">
        <f t="shared" si="8"/>
        <v>1.05</v>
      </c>
      <c r="H131" s="103">
        <f t="shared" si="8"/>
        <v>1.05</v>
      </c>
    </row>
    <row r="132" spans="1:8" x14ac:dyDescent="0.2">
      <c r="B132" s="122"/>
      <c r="C132" s="81" t="s">
        <v>154</v>
      </c>
      <c r="D132" s="103">
        <f t="shared" si="8"/>
        <v>1.05</v>
      </c>
      <c r="E132" s="103">
        <f t="shared" si="8"/>
        <v>1.05</v>
      </c>
      <c r="F132" s="103">
        <f t="shared" si="8"/>
        <v>1.05</v>
      </c>
      <c r="G132" s="103">
        <f t="shared" si="8"/>
        <v>1.05</v>
      </c>
      <c r="H132" s="103">
        <f t="shared" si="8"/>
        <v>1.05</v>
      </c>
    </row>
    <row r="133" spans="1:8" x14ac:dyDescent="0.2">
      <c r="B133" s="122"/>
      <c r="C133" s="81" t="s">
        <v>155</v>
      </c>
      <c r="D133" s="103">
        <f t="shared" si="8"/>
        <v>1.05</v>
      </c>
      <c r="E133" s="103">
        <f t="shared" si="8"/>
        <v>1.05</v>
      </c>
      <c r="F133" s="103">
        <f t="shared" si="8"/>
        <v>1.0395000000000001</v>
      </c>
      <c r="G133" s="103">
        <f t="shared" si="8"/>
        <v>1.0395000000000001</v>
      </c>
      <c r="H133" s="103">
        <f t="shared" si="8"/>
        <v>1.05</v>
      </c>
    </row>
    <row r="134" spans="1:8" x14ac:dyDescent="0.2">
      <c r="B134" s="121" t="s">
        <v>97</v>
      </c>
      <c r="C134" s="81" t="s">
        <v>153</v>
      </c>
      <c r="D134" s="103">
        <f t="shared" si="8"/>
        <v>1.05</v>
      </c>
      <c r="E134" s="103">
        <f t="shared" si="8"/>
        <v>1.05</v>
      </c>
      <c r="F134" s="103">
        <f t="shared" si="8"/>
        <v>0.81900000000000006</v>
      </c>
      <c r="G134" s="103">
        <f t="shared" si="8"/>
        <v>1.05</v>
      </c>
      <c r="H134" s="103">
        <f t="shared" si="8"/>
        <v>1.05</v>
      </c>
    </row>
    <row r="135" spans="1:8" x14ac:dyDescent="0.2">
      <c r="B135" s="122"/>
      <c r="C135" s="81" t="s">
        <v>154</v>
      </c>
      <c r="D135" s="103">
        <f t="shared" ref="D135:H140" si="9">D29*1.05</f>
        <v>1.05</v>
      </c>
      <c r="E135" s="103">
        <f t="shared" si="9"/>
        <v>1.05</v>
      </c>
      <c r="F135" s="103">
        <f t="shared" si="9"/>
        <v>0.81900000000000006</v>
      </c>
      <c r="G135" s="103">
        <f t="shared" si="9"/>
        <v>1.05</v>
      </c>
      <c r="H135" s="103">
        <f t="shared" si="9"/>
        <v>1.05</v>
      </c>
    </row>
    <row r="136" spans="1:8" x14ac:dyDescent="0.2">
      <c r="B136" s="122"/>
      <c r="C136" s="81" t="s">
        <v>155</v>
      </c>
      <c r="D136" s="103">
        <f t="shared" si="9"/>
        <v>1.05</v>
      </c>
      <c r="E136" s="103">
        <f t="shared" si="9"/>
        <v>1.05</v>
      </c>
      <c r="F136" s="103">
        <f t="shared" si="9"/>
        <v>1.0395000000000001</v>
      </c>
      <c r="G136" s="103">
        <f t="shared" si="9"/>
        <v>1.0395000000000001</v>
      </c>
      <c r="H136" s="103">
        <f t="shared" si="9"/>
        <v>1.05</v>
      </c>
    </row>
    <row r="137" spans="1:8" x14ac:dyDescent="0.2">
      <c r="B137" s="121" t="s">
        <v>98</v>
      </c>
      <c r="C137" s="81" t="s">
        <v>153</v>
      </c>
      <c r="D137" s="103">
        <f t="shared" si="9"/>
        <v>1.05</v>
      </c>
      <c r="E137" s="103">
        <f t="shared" si="9"/>
        <v>1.05</v>
      </c>
      <c r="F137" s="103">
        <f t="shared" si="9"/>
        <v>1.05</v>
      </c>
      <c r="G137" s="103">
        <f t="shared" si="9"/>
        <v>0.81900000000000006</v>
      </c>
      <c r="H137" s="103">
        <f t="shared" si="9"/>
        <v>1.05</v>
      </c>
    </row>
    <row r="138" spans="1:8" x14ac:dyDescent="0.2">
      <c r="B138" s="122"/>
      <c r="C138" s="81" t="s">
        <v>154</v>
      </c>
      <c r="D138" s="103">
        <f t="shared" si="9"/>
        <v>1.05</v>
      </c>
      <c r="E138" s="103">
        <f t="shared" si="9"/>
        <v>1.05</v>
      </c>
      <c r="F138" s="103">
        <f t="shared" si="9"/>
        <v>1.05</v>
      </c>
      <c r="G138" s="103">
        <f t="shared" si="9"/>
        <v>0.81900000000000006</v>
      </c>
      <c r="H138" s="103">
        <f t="shared" si="9"/>
        <v>1.05</v>
      </c>
    </row>
    <row r="139" spans="1:8" x14ac:dyDescent="0.2">
      <c r="B139" s="122"/>
      <c r="C139" s="81" t="s">
        <v>155</v>
      </c>
      <c r="D139" s="103">
        <f t="shared" si="9"/>
        <v>1.05</v>
      </c>
      <c r="E139" s="103">
        <f t="shared" si="9"/>
        <v>1.05</v>
      </c>
      <c r="F139" s="103">
        <f t="shared" si="9"/>
        <v>1.05</v>
      </c>
      <c r="G139" s="103">
        <f t="shared" si="9"/>
        <v>1.0395000000000001</v>
      </c>
      <c r="H139" s="103">
        <f t="shared" si="9"/>
        <v>1.05</v>
      </c>
    </row>
    <row r="140" spans="1:8" x14ac:dyDescent="0.2">
      <c r="B140" s="120" t="s">
        <v>156</v>
      </c>
      <c r="C140" s="81" t="s">
        <v>155</v>
      </c>
      <c r="D140" s="103">
        <f t="shared" si="9"/>
        <v>1.05</v>
      </c>
      <c r="E140" s="103">
        <f t="shared" si="9"/>
        <v>1.05</v>
      </c>
      <c r="F140" s="103">
        <f t="shared" si="9"/>
        <v>0.99749999999999994</v>
      </c>
      <c r="G140" s="103">
        <f t="shared" si="9"/>
        <v>0.99749999999999994</v>
      </c>
      <c r="H140" s="103">
        <f t="shared" si="9"/>
        <v>1.05</v>
      </c>
    </row>
    <row r="141" spans="1:8" x14ac:dyDescent="0.2">
      <c r="D141" s="101"/>
      <c r="E141" s="101"/>
      <c r="F141" s="101"/>
      <c r="G141" s="101"/>
      <c r="H141" s="101"/>
    </row>
    <row r="142" spans="1:8" x14ac:dyDescent="0.2">
      <c r="A142" s="73" t="s">
        <v>242</v>
      </c>
      <c r="B142" s="121" t="s">
        <v>100</v>
      </c>
      <c r="C142" s="81" t="s">
        <v>153</v>
      </c>
      <c r="D142" s="103">
        <f t="shared" ref="D142:H151" si="10">D36*1.05</f>
        <v>1.05</v>
      </c>
      <c r="E142" s="103">
        <f t="shared" si="10"/>
        <v>1.05</v>
      </c>
      <c r="F142" s="103">
        <f t="shared" si="10"/>
        <v>1.05</v>
      </c>
      <c r="G142" s="103">
        <f t="shared" si="10"/>
        <v>1.05</v>
      </c>
      <c r="H142" s="103">
        <f t="shared" si="10"/>
        <v>1.05</v>
      </c>
    </row>
    <row r="143" spans="1:8" x14ac:dyDescent="0.2">
      <c r="B143" s="122"/>
      <c r="C143" s="81" t="s">
        <v>154</v>
      </c>
      <c r="D143" s="103">
        <f t="shared" si="10"/>
        <v>1.05</v>
      </c>
      <c r="E143" s="103">
        <f t="shared" si="10"/>
        <v>1.05</v>
      </c>
      <c r="F143" s="103">
        <f t="shared" si="10"/>
        <v>1.05</v>
      </c>
      <c r="G143" s="103">
        <f t="shared" si="10"/>
        <v>1.05</v>
      </c>
      <c r="H143" s="103">
        <f t="shared" si="10"/>
        <v>1.05</v>
      </c>
    </row>
    <row r="144" spans="1:8" x14ac:dyDescent="0.2">
      <c r="B144" s="122"/>
      <c r="C144" s="81" t="s">
        <v>155</v>
      </c>
      <c r="D144" s="103">
        <f t="shared" si="10"/>
        <v>1.05</v>
      </c>
      <c r="E144" s="103">
        <f t="shared" si="10"/>
        <v>1.05</v>
      </c>
      <c r="F144" s="103">
        <f t="shared" si="10"/>
        <v>1.05</v>
      </c>
      <c r="G144" s="103">
        <f t="shared" si="10"/>
        <v>1.05</v>
      </c>
      <c r="H144" s="103">
        <f t="shared" si="10"/>
        <v>1.05</v>
      </c>
    </row>
    <row r="145" spans="2:8" x14ac:dyDescent="0.2">
      <c r="B145" s="121" t="s">
        <v>109</v>
      </c>
      <c r="C145" s="81" t="s">
        <v>153</v>
      </c>
      <c r="D145" s="103">
        <f t="shared" si="10"/>
        <v>1.05</v>
      </c>
      <c r="E145" s="103">
        <f t="shared" si="10"/>
        <v>1.05</v>
      </c>
      <c r="F145" s="103">
        <f t="shared" si="10"/>
        <v>1.05</v>
      </c>
      <c r="G145" s="103">
        <f t="shared" si="10"/>
        <v>1.05</v>
      </c>
      <c r="H145" s="103">
        <f t="shared" si="10"/>
        <v>1.05</v>
      </c>
    </row>
    <row r="146" spans="2:8" x14ac:dyDescent="0.2">
      <c r="B146" s="122"/>
      <c r="C146" s="81" t="s">
        <v>154</v>
      </c>
      <c r="D146" s="103">
        <f t="shared" si="10"/>
        <v>1.05</v>
      </c>
      <c r="E146" s="103">
        <f t="shared" si="10"/>
        <v>1.05</v>
      </c>
      <c r="F146" s="103">
        <f t="shared" si="10"/>
        <v>1.05</v>
      </c>
      <c r="G146" s="103">
        <f t="shared" si="10"/>
        <v>1.05</v>
      </c>
      <c r="H146" s="103">
        <f t="shared" si="10"/>
        <v>1.05</v>
      </c>
    </row>
    <row r="147" spans="2:8" x14ac:dyDescent="0.2">
      <c r="B147" s="122"/>
      <c r="C147" s="81" t="s">
        <v>155</v>
      </c>
      <c r="D147" s="103">
        <f t="shared" si="10"/>
        <v>1.05</v>
      </c>
      <c r="E147" s="103">
        <f t="shared" si="10"/>
        <v>1.05</v>
      </c>
      <c r="F147" s="103">
        <f t="shared" si="10"/>
        <v>1.05</v>
      </c>
      <c r="G147" s="103">
        <f t="shared" si="10"/>
        <v>1.05</v>
      </c>
      <c r="H147" s="103">
        <f t="shared" si="10"/>
        <v>1.05</v>
      </c>
    </row>
    <row r="148" spans="2:8" x14ac:dyDescent="0.2">
      <c r="B148" s="121" t="s">
        <v>96</v>
      </c>
      <c r="C148" s="81" t="s">
        <v>153</v>
      </c>
      <c r="D148" s="103">
        <f t="shared" si="10"/>
        <v>1.05</v>
      </c>
      <c r="E148" s="103">
        <f t="shared" si="10"/>
        <v>1.05</v>
      </c>
      <c r="F148" s="103">
        <f t="shared" si="10"/>
        <v>1.05</v>
      </c>
      <c r="G148" s="103">
        <f t="shared" si="10"/>
        <v>1.05</v>
      </c>
      <c r="H148" s="103">
        <f t="shared" si="10"/>
        <v>1.05</v>
      </c>
    </row>
    <row r="149" spans="2:8" x14ac:dyDescent="0.2">
      <c r="B149" s="122"/>
      <c r="C149" s="81" t="s">
        <v>154</v>
      </c>
      <c r="D149" s="103">
        <f t="shared" si="10"/>
        <v>1.05</v>
      </c>
      <c r="E149" s="103">
        <f t="shared" si="10"/>
        <v>1.05</v>
      </c>
      <c r="F149" s="103">
        <f t="shared" si="10"/>
        <v>1.05</v>
      </c>
      <c r="G149" s="103">
        <f t="shared" si="10"/>
        <v>1.05</v>
      </c>
      <c r="H149" s="103">
        <f t="shared" si="10"/>
        <v>1.05</v>
      </c>
    </row>
    <row r="150" spans="2:8" x14ac:dyDescent="0.2">
      <c r="B150" s="122"/>
      <c r="C150" s="81" t="s">
        <v>155</v>
      </c>
      <c r="D150" s="103">
        <f t="shared" si="10"/>
        <v>1.05</v>
      </c>
      <c r="E150" s="103">
        <f t="shared" si="10"/>
        <v>1.05</v>
      </c>
      <c r="F150" s="103">
        <f t="shared" si="10"/>
        <v>1.05</v>
      </c>
      <c r="G150" s="103">
        <f t="shared" si="10"/>
        <v>1.05</v>
      </c>
      <c r="H150" s="103">
        <f t="shared" si="10"/>
        <v>1.05</v>
      </c>
    </row>
    <row r="151" spans="2:8" x14ac:dyDescent="0.2">
      <c r="B151" s="121" t="s">
        <v>97</v>
      </c>
      <c r="C151" s="81" t="s">
        <v>153</v>
      </c>
      <c r="D151" s="103">
        <f t="shared" si="10"/>
        <v>1.05</v>
      </c>
      <c r="E151" s="103">
        <f t="shared" si="10"/>
        <v>1.05</v>
      </c>
      <c r="F151" s="103">
        <f t="shared" si="10"/>
        <v>1.9110000000000003</v>
      </c>
      <c r="G151" s="103">
        <f t="shared" si="10"/>
        <v>1.05</v>
      </c>
      <c r="H151" s="103">
        <f t="shared" si="10"/>
        <v>1.05</v>
      </c>
    </row>
    <row r="152" spans="2:8" x14ac:dyDescent="0.2">
      <c r="B152" s="122"/>
      <c r="C152" s="81" t="s">
        <v>154</v>
      </c>
      <c r="D152" s="103">
        <f t="shared" ref="D152:H157" si="11">D46*1.05</f>
        <v>1.05</v>
      </c>
      <c r="E152" s="103">
        <f t="shared" si="11"/>
        <v>1.05</v>
      </c>
      <c r="F152" s="103">
        <f t="shared" si="11"/>
        <v>1.9110000000000003</v>
      </c>
      <c r="G152" s="103">
        <f t="shared" si="11"/>
        <v>1.05</v>
      </c>
      <c r="H152" s="103">
        <f t="shared" si="11"/>
        <v>1.05</v>
      </c>
    </row>
    <row r="153" spans="2:8" x14ac:dyDescent="0.2">
      <c r="B153" s="122"/>
      <c r="C153" s="81" t="s">
        <v>155</v>
      </c>
      <c r="D153" s="103">
        <f t="shared" si="11"/>
        <v>1.05</v>
      </c>
      <c r="E153" s="103">
        <f t="shared" si="11"/>
        <v>1.05</v>
      </c>
      <c r="F153" s="103">
        <f t="shared" si="11"/>
        <v>1.05</v>
      </c>
      <c r="G153" s="103">
        <f t="shared" si="11"/>
        <v>1.05</v>
      </c>
      <c r="H153" s="103">
        <f t="shared" si="11"/>
        <v>1.05</v>
      </c>
    </row>
    <row r="154" spans="2:8" x14ac:dyDescent="0.2">
      <c r="B154" s="121" t="s">
        <v>98</v>
      </c>
      <c r="C154" s="81" t="s">
        <v>153</v>
      </c>
      <c r="D154" s="103">
        <f t="shared" si="11"/>
        <v>1.05</v>
      </c>
      <c r="E154" s="103">
        <f t="shared" si="11"/>
        <v>1.05</v>
      </c>
      <c r="F154" s="103">
        <f t="shared" si="11"/>
        <v>1.05</v>
      </c>
      <c r="G154" s="103">
        <f t="shared" si="11"/>
        <v>1.9110000000000003</v>
      </c>
      <c r="H154" s="103">
        <f t="shared" si="11"/>
        <v>1.05</v>
      </c>
    </row>
    <row r="155" spans="2:8" x14ac:dyDescent="0.2">
      <c r="B155" s="122"/>
      <c r="C155" s="81" t="s">
        <v>154</v>
      </c>
      <c r="D155" s="103">
        <f t="shared" si="11"/>
        <v>1.05</v>
      </c>
      <c r="E155" s="103">
        <f t="shared" si="11"/>
        <v>1.05</v>
      </c>
      <c r="F155" s="103">
        <f t="shared" si="11"/>
        <v>1.05</v>
      </c>
      <c r="G155" s="103">
        <f t="shared" si="11"/>
        <v>1.9110000000000003</v>
      </c>
      <c r="H155" s="103">
        <f t="shared" si="11"/>
        <v>1.05</v>
      </c>
    </row>
    <row r="156" spans="2:8" x14ac:dyDescent="0.2">
      <c r="B156" s="122"/>
      <c r="C156" s="81" t="s">
        <v>155</v>
      </c>
      <c r="D156" s="103">
        <f t="shared" si="11"/>
        <v>1.05</v>
      </c>
      <c r="E156" s="103">
        <f t="shared" si="11"/>
        <v>1.05</v>
      </c>
      <c r="F156" s="103">
        <f t="shared" si="11"/>
        <v>1.05</v>
      </c>
      <c r="G156" s="103">
        <f t="shared" si="11"/>
        <v>1.05</v>
      </c>
      <c r="H156" s="103">
        <f t="shared" si="11"/>
        <v>1.05</v>
      </c>
    </row>
    <row r="157" spans="2:8" x14ac:dyDescent="0.2">
      <c r="B157" s="120" t="s">
        <v>156</v>
      </c>
      <c r="C157" s="81" t="s">
        <v>155</v>
      </c>
      <c r="D157" s="103">
        <f t="shared" si="11"/>
        <v>1.1025</v>
      </c>
      <c r="E157" s="103">
        <f t="shared" si="11"/>
        <v>1.1025</v>
      </c>
      <c r="F157" s="103">
        <f t="shared" si="11"/>
        <v>1.1025</v>
      </c>
      <c r="G157" s="103">
        <f t="shared" si="11"/>
        <v>1.1025</v>
      </c>
      <c r="H157" s="103">
        <f t="shared" si="11"/>
        <v>1.05</v>
      </c>
    </row>
  </sheetData>
  <sheetProtection algorithmName="SHA-512" hashValue="QH6D+Ha5WQRND58dcukItzen6YEurAVMUUxlbseN2ZbCavj0RcnjUMo5adUMSSmTv34OP+S6jjqnAZ418kf5AQ==" saltValue="eHYMd0zIqe95twkhFnkMHg==" spinCount="100000" sheet="1" objects="1" scenarios="1"/>
  <mergeCells count="45">
    <mergeCell ref="B19:B21"/>
    <mergeCell ref="B2:B4"/>
    <mergeCell ref="B5:B7"/>
    <mergeCell ref="B8:B10"/>
    <mergeCell ref="B11:B13"/>
    <mergeCell ref="B14:B16"/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55:B57"/>
    <mergeCell ref="B58:B60"/>
    <mergeCell ref="B61:B63"/>
    <mergeCell ref="B64:B66"/>
    <mergeCell ref="B67:B69"/>
    <mergeCell ref="B72:B74"/>
    <mergeCell ref="B75:B77"/>
    <mergeCell ref="B78:B80"/>
    <mergeCell ref="B81:B83"/>
    <mergeCell ref="B84:B86"/>
    <mergeCell ref="B108:B110"/>
    <mergeCell ref="B89:B91"/>
    <mergeCell ref="B92:B94"/>
    <mergeCell ref="B95:B97"/>
    <mergeCell ref="B98:B100"/>
    <mergeCell ref="B101:B103"/>
    <mergeCell ref="B111:B113"/>
    <mergeCell ref="B114:B116"/>
    <mergeCell ref="B117:B119"/>
    <mergeCell ref="B120:B122"/>
    <mergeCell ref="B125:B127"/>
    <mergeCell ref="B145:B147"/>
    <mergeCell ref="B148:B150"/>
    <mergeCell ref="B151:B153"/>
    <mergeCell ref="B154:B156"/>
    <mergeCell ref="B128:B130"/>
    <mergeCell ref="B131:B133"/>
    <mergeCell ref="B134:B136"/>
    <mergeCell ref="B137:B139"/>
    <mergeCell ref="B142:B144"/>
  </mergeCells>
  <pageMargins left="0.7" right="0.7" top="0.75" bottom="0.75" header="0.3" footer="0.3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>
    <tabColor theme="0" tint="-0.249977111117893"/>
  </sheetPr>
  <dimension ref="A1:F79"/>
  <sheetViews>
    <sheetView topLeftCell="A4" zoomScale="85" zoomScaleNormal="85" workbookViewId="0">
      <selection activeCell="F8" sqref="F8"/>
    </sheetView>
  </sheetViews>
  <sheetFormatPr defaultColWidth="16.140625" defaultRowHeight="15.75" customHeight="1" x14ac:dyDescent="0.2"/>
  <cols>
    <col min="1" max="1" width="23.85546875" style="81" customWidth="1"/>
    <col min="2" max="2" width="34.140625" style="81" customWidth="1"/>
    <col min="3" max="3" width="11.28515625" style="81" bestFit="1" customWidth="1"/>
    <col min="4" max="4" width="11.85546875" style="81" customWidth="1"/>
    <col min="5" max="6" width="15" style="81" customWidth="1"/>
    <col min="7" max="7" width="16.140625" style="81" customWidth="1"/>
    <col min="8" max="16384" width="16.140625" style="81"/>
  </cols>
  <sheetData>
    <row r="1" spans="1:6" s="84" customFormat="1" ht="18.75" customHeight="1" x14ac:dyDescent="0.2">
      <c r="A1" s="74" t="s">
        <v>243</v>
      </c>
    </row>
    <row r="2" spans="1:6" ht="15.75" customHeight="1" x14ac:dyDescent="0.2">
      <c r="B2" s="94"/>
      <c r="C2" s="75" t="s">
        <v>54</v>
      </c>
      <c r="D2" s="76" t="s">
        <v>53</v>
      </c>
      <c r="E2" s="76" t="s">
        <v>52</v>
      </c>
      <c r="F2" s="76" t="s">
        <v>51</v>
      </c>
    </row>
    <row r="3" spans="1:6" ht="15.75" customHeight="1" x14ac:dyDescent="0.2">
      <c r="A3" s="71" t="s">
        <v>244</v>
      </c>
      <c r="B3" s="77"/>
      <c r="C3" s="78"/>
      <c r="D3" s="79"/>
      <c r="E3" s="79"/>
      <c r="F3" s="79"/>
    </row>
    <row r="4" spans="1:6" ht="15.75" customHeight="1" x14ac:dyDescent="0.2">
      <c r="B4" s="89" t="s">
        <v>37</v>
      </c>
      <c r="C4" s="104">
        <v>1</v>
      </c>
      <c r="D4" s="105">
        <v>1</v>
      </c>
      <c r="E4" s="105">
        <v>1</v>
      </c>
      <c r="F4" s="105">
        <v>1</v>
      </c>
    </row>
    <row r="5" spans="1:6" ht="15.75" customHeight="1" x14ac:dyDescent="0.2">
      <c r="B5" s="89" t="s">
        <v>38</v>
      </c>
      <c r="C5" s="104">
        <v>1</v>
      </c>
      <c r="D5" s="105">
        <v>1.41</v>
      </c>
      <c r="E5" s="105">
        <v>1.49</v>
      </c>
      <c r="F5" s="105">
        <v>3.03</v>
      </c>
    </row>
    <row r="6" spans="1:6" ht="15.75" customHeight="1" x14ac:dyDescent="0.2">
      <c r="B6" s="89" t="s">
        <v>39</v>
      </c>
      <c r="C6" s="104">
        <v>1</v>
      </c>
      <c r="D6" s="105">
        <v>1.18</v>
      </c>
      <c r="E6" s="105">
        <v>1.1000000000000001</v>
      </c>
      <c r="F6" s="105">
        <v>1.77</v>
      </c>
    </row>
    <row r="7" spans="1:6" ht="15.75" customHeight="1" x14ac:dyDescent="0.2">
      <c r="B7" s="89" t="s">
        <v>40</v>
      </c>
      <c r="C7" s="104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C8" s="80"/>
      <c r="D8" s="72"/>
      <c r="E8" s="72"/>
      <c r="F8" s="72"/>
    </row>
    <row r="9" spans="1:6" ht="15.75" customHeight="1" x14ac:dyDescent="0.2">
      <c r="A9" s="71" t="s">
        <v>249</v>
      </c>
      <c r="C9" s="104">
        <v>1</v>
      </c>
      <c r="D9" s="105">
        <v>1.53</v>
      </c>
      <c r="E9" s="105">
        <v>1.32</v>
      </c>
      <c r="F9" s="105">
        <v>1.53</v>
      </c>
    </row>
    <row r="10" spans="1:6" ht="15.75" customHeight="1" x14ac:dyDescent="0.2">
      <c r="C10" s="80"/>
      <c r="D10" s="72"/>
      <c r="E10" s="72"/>
      <c r="F10" s="72"/>
    </row>
    <row r="11" spans="1:6" s="84" customFormat="1" ht="15" customHeight="1" x14ac:dyDescent="0.2">
      <c r="A11" s="74" t="s">
        <v>245</v>
      </c>
      <c r="C11" s="82"/>
      <c r="D11" s="83"/>
      <c r="E11" s="83"/>
      <c r="F11" s="83"/>
    </row>
    <row r="12" spans="1:6" ht="15.75" customHeight="1" x14ac:dyDescent="0.2">
      <c r="A12" s="71" t="s">
        <v>246</v>
      </c>
      <c r="C12" s="80"/>
      <c r="D12" s="72"/>
      <c r="E12" s="72"/>
      <c r="F12" s="72"/>
    </row>
    <row r="13" spans="1:6" ht="15.75" customHeight="1" x14ac:dyDescent="0.2">
      <c r="B13" s="85" t="s">
        <v>247</v>
      </c>
      <c r="C13" s="104">
        <v>1</v>
      </c>
      <c r="D13" s="105">
        <v>5</v>
      </c>
      <c r="E13" s="105">
        <v>6.4</v>
      </c>
      <c r="F13" s="105">
        <v>46.5</v>
      </c>
    </row>
    <row r="14" spans="1:6" ht="15.75" customHeight="1" x14ac:dyDescent="0.2">
      <c r="B14" s="85" t="s">
        <v>119</v>
      </c>
      <c r="C14" s="104">
        <v>1</v>
      </c>
      <c r="D14" s="105">
        <v>2.52</v>
      </c>
      <c r="E14" s="105">
        <v>1.96</v>
      </c>
      <c r="F14" s="105">
        <v>4.1900000000000004</v>
      </c>
    </row>
    <row r="15" spans="1:6" ht="15.75" customHeight="1" x14ac:dyDescent="0.2">
      <c r="B15" s="85" t="s">
        <v>120</v>
      </c>
      <c r="C15" s="104">
        <v>1</v>
      </c>
      <c r="D15" s="105">
        <v>2.52</v>
      </c>
      <c r="E15" s="105">
        <v>1.96</v>
      </c>
      <c r="F15" s="105">
        <v>4.1900000000000004</v>
      </c>
    </row>
    <row r="16" spans="1:6" ht="15.75" customHeight="1" x14ac:dyDescent="0.2">
      <c r="A16" s="71"/>
      <c r="B16" s="85"/>
      <c r="C16" s="86"/>
      <c r="D16" s="72"/>
      <c r="E16" s="72"/>
      <c r="F16" s="72"/>
    </row>
    <row r="17" spans="1:6" ht="15.75" customHeight="1" x14ac:dyDescent="0.2">
      <c r="A17" s="71" t="s">
        <v>248</v>
      </c>
      <c r="B17" s="77"/>
      <c r="C17" s="87"/>
      <c r="D17" s="88"/>
      <c r="E17" s="88"/>
      <c r="F17" s="88"/>
    </row>
    <row r="18" spans="1:6" ht="15.75" customHeight="1" x14ac:dyDescent="0.2">
      <c r="B18" s="89" t="s">
        <v>78</v>
      </c>
      <c r="C18" s="104">
        <v>1</v>
      </c>
      <c r="D18" s="105">
        <v>1</v>
      </c>
      <c r="E18" s="105">
        <v>1</v>
      </c>
      <c r="F18" s="105">
        <v>1</v>
      </c>
    </row>
    <row r="19" spans="1:6" ht="15.75" customHeight="1" x14ac:dyDescent="0.2">
      <c r="B19" s="89" t="s">
        <v>79</v>
      </c>
      <c r="C19" s="104">
        <v>1</v>
      </c>
      <c r="D19" s="105">
        <v>2.0699999999999998</v>
      </c>
      <c r="E19" s="105">
        <v>8.02</v>
      </c>
      <c r="F19" s="105">
        <v>11.54</v>
      </c>
    </row>
    <row r="20" spans="1:6" ht="15.75" customHeight="1" x14ac:dyDescent="0.2">
      <c r="B20" s="89" t="s">
        <v>80</v>
      </c>
      <c r="C20" s="104">
        <v>1</v>
      </c>
      <c r="D20" s="105">
        <v>2.0699999999999998</v>
      </c>
      <c r="E20" s="105">
        <v>8.02</v>
      </c>
      <c r="F20" s="105">
        <v>11.54</v>
      </c>
    </row>
    <row r="21" spans="1:6" ht="15.75" customHeight="1" x14ac:dyDescent="0.2">
      <c r="B21" s="89" t="s">
        <v>81</v>
      </c>
      <c r="C21" s="104">
        <v>1</v>
      </c>
      <c r="D21" s="105">
        <v>2.0699999999999998</v>
      </c>
      <c r="E21" s="105">
        <v>8.02</v>
      </c>
      <c r="F21" s="105">
        <v>11.54</v>
      </c>
    </row>
    <row r="22" spans="1:6" ht="15.75" customHeight="1" x14ac:dyDescent="0.2">
      <c r="B22" s="89" t="s">
        <v>82</v>
      </c>
      <c r="C22" s="104">
        <v>1</v>
      </c>
      <c r="D22" s="105">
        <v>1</v>
      </c>
      <c r="E22" s="105">
        <v>999.99</v>
      </c>
      <c r="F22" s="105">
        <v>999.99</v>
      </c>
    </row>
    <row r="23" spans="1:6" ht="15.75" customHeight="1" x14ac:dyDescent="0.2">
      <c r="B23" s="89" t="s">
        <v>83</v>
      </c>
      <c r="C23" s="104">
        <v>1</v>
      </c>
      <c r="D23" s="105">
        <v>1</v>
      </c>
      <c r="E23" s="105">
        <v>1</v>
      </c>
      <c r="F23" s="105">
        <v>1</v>
      </c>
    </row>
    <row r="24" spans="1:6" ht="15.75" customHeight="1" x14ac:dyDescent="0.2">
      <c r="B24" s="89" t="s">
        <v>84</v>
      </c>
      <c r="C24" s="104">
        <v>1</v>
      </c>
      <c r="D24" s="105">
        <v>1</v>
      </c>
      <c r="E24" s="105">
        <v>1</v>
      </c>
      <c r="F24" s="105">
        <v>1</v>
      </c>
    </row>
    <row r="25" spans="1:6" ht="15.75" customHeight="1" x14ac:dyDescent="0.2">
      <c r="B25" s="89" t="s">
        <v>85</v>
      </c>
      <c r="C25" s="104">
        <v>1</v>
      </c>
      <c r="D25" s="105">
        <v>1</v>
      </c>
      <c r="E25" s="105">
        <v>1</v>
      </c>
      <c r="F25" s="105">
        <v>1</v>
      </c>
    </row>
    <row r="26" spans="1:6" ht="15.75" customHeight="1" x14ac:dyDescent="0.2">
      <c r="B26" s="85"/>
    </row>
    <row r="27" spans="1:6" ht="15.75" customHeight="1" x14ac:dyDescent="0.2">
      <c r="A27" s="107" t="s">
        <v>235</v>
      </c>
      <c r="B27" s="108"/>
      <c r="C27" s="109"/>
      <c r="D27" s="110"/>
      <c r="E27" s="110"/>
      <c r="F27" s="110"/>
    </row>
    <row r="28" spans="1:6" s="84" customFormat="1" ht="18.75" customHeight="1" x14ac:dyDescent="0.2">
      <c r="A28" s="74" t="s">
        <v>243</v>
      </c>
    </row>
    <row r="29" spans="1:6" ht="15.75" customHeight="1" x14ac:dyDescent="0.2">
      <c r="B29" s="94"/>
      <c r="C29" s="75" t="s">
        <v>54</v>
      </c>
      <c r="D29" s="76" t="s">
        <v>53</v>
      </c>
      <c r="E29" s="76" t="s">
        <v>52</v>
      </c>
      <c r="F29" s="76" t="s">
        <v>51</v>
      </c>
    </row>
    <row r="30" spans="1:6" ht="15.75" customHeight="1" x14ac:dyDescent="0.2">
      <c r="A30" s="71" t="s">
        <v>250</v>
      </c>
      <c r="B30" s="77"/>
      <c r="C30" s="78"/>
      <c r="D30" s="79"/>
      <c r="E30" s="79"/>
      <c r="F30" s="79"/>
    </row>
    <row r="31" spans="1:6" ht="15.75" customHeight="1" x14ac:dyDescent="0.2">
      <c r="B31" s="89" t="s">
        <v>37</v>
      </c>
      <c r="C31" s="106">
        <f t="shared" ref="C31:F34" si="0">C4*0.7</f>
        <v>0.7</v>
      </c>
      <c r="D31" s="106">
        <f t="shared" si="0"/>
        <v>0.7</v>
      </c>
      <c r="E31" s="106">
        <f t="shared" si="0"/>
        <v>0.7</v>
      </c>
      <c r="F31" s="106">
        <f t="shared" si="0"/>
        <v>0.7</v>
      </c>
    </row>
    <row r="32" spans="1:6" ht="15.75" customHeight="1" x14ac:dyDescent="0.2">
      <c r="B32" s="89" t="s">
        <v>38</v>
      </c>
      <c r="C32" s="106">
        <f t="shared" si="0"/>
        <v>0.7</v>
      </c>
      <c r="D32" s="106">
        <f t="shared" si="0"/>
        <v>0.98699999999999988</v>
      </c>
      <c r="E32" s="106">
        <f t="shared" si="0"/>
        <v>1.0429999999999999</v>
      </c>
      <c r="F32" s="106">
        <f t="shared" si="0"/>
        <v>2.1209999999999996</v>
      </c>
    </row>
    <row r="33" spans="1:6" ht="15.75" customHeight="1" x14ac:dyDescent="0.2">
      <c r="B33" s="89" t="s">
        <v>39</v>
      </c>
      <c r="C33" s="106">
        <f t="shared" si="0"/>
        <v>0.7</v>
      </c>
      <c r="D33" s="106">
        <f t="shared" si="0"/>
        <v>0.82599999999999996</v>
      </c>
      <c r="E33" s="106">
        <f t="shared" si="0"/>
        <v>0.77</v>
      </c>
      <c r="F33" s="106">
        <f t="shared" si="0"/>
        <v>1.2389999999999999</v>
      </c>
    </row>
    <row r="34" spans="1:6" ht="15.75" customHeight="1" x14ac:dyDescent="0.2">
      <c r="B34" s="89" t="s">
        <v>40</v>
      </c>
      <c r="C34" s="106">
        <f t="shared" si="0"/>
        <v>0.7</v>
      </c>
      <c r="D34" s="106">
        <f t="shared" si="0"/>
        <v>0.7</v>
      </c>
      <c r="E34" s="106">
        <f t="shared" si="0"/>
        <v>0.7</v>
      </c>
      <c r="F34" s="106">
        <f t="shared" si="0"/>
        <v>0.7</v>
      </c>
    </row>
    <row r="35" spans="1:6" ht="15.75" customHeight="1" x14ac:dyDescent="0.2">
      <c r="C35" s="80"/>
      <c r="D35" s="72"/>
      <c r="E35" s="72"/>
      <c r="F35" s="72"/>
    </row>
    <row r="36" spans="1:6" ht="15.75" customHeight="1" x14ac:dyDescent="0.2">
      <c r="A36" s="71" t="s">
        <v>262</v>
      </c>
      <c r="C36" s="106">
        <f>C9*0.7</f>
        <v>0.7</v>
      </c>
      <c r="D36" s="106">
        <f>D9*0.7</f>
        <v>1.071</v>
      </c>
      <c r="E36" s="106">
        <f>E9*0.7</f>
        <v>0.92399999999999993</v>
      </c>
      <c r="F36" s="106">
        <f>F9*0.7</f>
        <v>1.071</v>
      </c>
    </row>
    <row r="38" spans="1:6" ht="15.75" customHeight="1" x14ac:dyDescent="0.2">
      <c r="A38" s="74" t="s">
        <v>245</v>
      </c>
      <c r="B38" s="84"/>
      <c r="C38" s="82"/>
      <c r="D38" s="83"/>
      <c r="E38" s="83"/>
      <c r="F38" s="83"/>
    </row>
    <row r="39" spans="1:6" ht="15.75" customHeight="1" x14ac:dyDescent="0.2">
      <c r="A39" s="71" t="s">
        <v>251</v>
      </c>
      <c r="C39" s="80"/>
      <c r="D39" s="72"/>
      <c r="E39" s="72"/>
      <c r="F39" s="72"/>
    </row>
    <row r="40" spans="1:6" ht="15.75" customHeight="1" x14ac:dyDescent="0.2">
      <c r="B40" s="85" t="s">
        <v>256</v>
      </c>
      <c r="C40" s="106">
        <f t="shared" ref="C40:F42" si="1">C13*0.7</f>
        <v>0.7</v>
      </c>
      <c r="D40" s="106">
        <f t="shared" si="1"/>
        <v>3.5</v>
      </c>
      <c r="E40" s="106">
        <f t="shared" si="1"/>
        <v>4.4799999999999995</v>
      </c>
      <c r="F40" s="106">
        <f t="shared" si="1"/>
        <v>32.549999999999997</v>
      </c>
    </row>
    <row r="41" spans="1:6" ht="15.75" customHeight="1" x14ac:dyDescent="0.2">
      <c r="B41" s="85" t="s">
        <v>257</v>
      </c>
      <c r="C41" s="106">
        <f t="shared" si="1"/>
        <v>0.7</v>
      </c>
      <c r="D41" s="106">
        <f t="shared" si="1"/>
        <v>1.7639999999999998</v>
      </c>
      <c r="E41" s="106">
        <f t="shared" si="1"/>
        <v>1.3719999999999999</v>
      </c>
      <c r="F41" s="106">
        <f t="shared" si="1"/>
        <v>2.9330000000000003</v>
      </c>
    </row>
    <row r="42" spans="1:6" ht="15.75" customHeight="1" x14ac:dyDescent="0.2">
      <c r="B42" s="85" t="s">
        <v>258</v>
      </c>
      <c r="C42" s="106">
        <f t="shared" si="1"/>
        <v>0.7</v>
      </c>
      <c r="D42" s="106">
        <f t="shared" si="1"/>
        <v>1.7639999999999998</v>
      </c>
      <c r="E42" s="106">
        <f t="shared" si="1"/>
        <v>1.3719999999999999</v>
      </c>
      <c r="F42" s="106">
        <f t="shared" si="1"/>
        <v>2.9330000000000003</v>
      </c>
    </row>
    <row r="43" spans="1:6" ht="15.75" customHeight="1" x14ac:dyDescent="0.2">
      <c r="A43" s="71"/>
      <c r="B43" s="85"/>
      <c r="C43" s="86"/>
      <c r="D43" s="72"/>
      <c r="E43" s="72"/>
      <c r="F43" s="72"/>
    </row>
    <row r="44" spans="1:6" ht="15.75" customHeight="1" x14ac:dyDescent="0.2">
      <c r="A44" s="71" t="s">
        <v>252</v>
      </c>
      <c r="B44" s="77"/>
      <c r="C44" s="87"/>
      <c r="D44" s="88"/>
      <c r="E44" s="88"/>
      <c r="F44" s="88"/>
    </row>
    <row r="45" spans="1:6" ht="15.75" customHeight="1" x14ac:dyDescent="0.2">
      <c r="B45" s="89" t="s">
        <v>78</v>
      </c>
      <c r="C45" s="106">
        <f t="shared" ref="C45:F52" si="2">C18*0.7</f>
        <v>0.7</v>
      </c>
      <c r="D45" s="106">
        <f t="shared" si="2"/>
        <v>0.7</v>
      </c>
      <c r="E45" s="106">
        <f t="shared" si="2"/>
        <v>0.7</v>
      </c>
      <c r="F45" s="106">
        <f t="shared" si="2"/>
        <v>0.7</v>
      </c>
    </row>
    <row r="46" spans="1:6" ht="15.75" customHeight="1" x14ac:dyDescent="0.2">
      <c r="B46" s="89" t="s">
        <v>79</v>
      </c>
      <c r="C46" s="106">
        <f t="shared" si="2"/>
        <v>0.7</v>
      </c>
      <c r="D46" s="106">
        <f t="shared" si="2"/>
        <v>1.4489999999999998</v>
      </c>
      <c r="E46" s="106">
        <f t="shared" si="2"/>
        <v>5.613999999999999</v>
      </c>
      <c r="F46" s="106">
        <f t="shared" si="2"/>
        <v>8.0779999999999994</v>
      </c>
    </row>
    <row r="47" spans="1:6" ht="15.75" customHeight="1" x14ac:dyDescent="0.2">
      <c r="B47" s="89" t="s">
        <v>80</v>
      </c>
      <c r="C47" s="106">
        <f t="shared" si="2"/>
        <v>0.7</v>
      </c>
      <c r="D47" s="106">
        <f t="shared" si="2"/>
        <v>1.4489999999999998</v>
      </c>
      <c r="E47" s="106">
        <f t="shared" si="2"/>
        <v>5.613999999999999</v>
      </c>
      <c r="F47" s="106">
        <f t="shared" si="2"/>
        <v>8.0779999999999994</v>
      </c>
    </row>
    <row r="48" spans="1:6" ht="15.75" customHeight="1" x14ac:dyDescent="0.2">
      <c r="B48" s="89" t="s">
        <v>81</v>
      </c>
      <c r="C48" s="106">
        <f t="shared" si="2"/>
        <v>0.7</v>
      </c>
      <c r="D48" s="106">
        <f t="shared" si="2"/>
        <v>1.4489999999999998</v>
      </c>
      <c r="E48" s="106">
        <f t="shared" si="2"/>
        <v>5.613999999999999</v>
      </c>
      <c r="F48" s="106">
        <f t="shared" si="2"/>
        <v>8.0779999999999994</v>
      </c>
    </row>
    <row r="49" spans="1:6" ht="15.75" customHeight="1" x14ac:dyDescent="0.2">
      <c r="B49" s="89" t="s">
        <v>82</v>
      </c>
      <c r="C49" s="106">
        <f t="shared" si="2"/>
        <v>0.7</v>
      </c>
      <c r="D49" s="106">
        <f t="shared" si="2"/>
        <v>0.7</v>
      </c>
      <c r="E49" s="106">
        <f t="shared" si="2"/>
        <v>699.99299999999994</v>
      </c>
      <c r="F49" s="106">
        <f t="shared" si="2"/>
        <v>699.99299999999994</v>
      </c>
    </row>
    <row r="50" spans="1:6" ht="15.75" customHeight="1" x14ac:dyDescent="0.2">
      <c r="B50" s="89" t="s">
        <v>83</v>
      </c>
      <c r="C50" s="106">
        <f t="shared" si="2"/>
        <v>0.7</v>
      </c>
      <c r="D50" s="106">
        <f t="shared" si="2"/>
        <v>0.7</v>
      </c>
      <c r="E50" s="106">
        <f t="shared" si="2"/>
        <v>0.7</v>
      </c>
      <c r="F50" s="106">
        <f t="shared" si="2"/>
        <v>0.7</v>
      </c>
    </row>
    <row r="51" spans="1:6" ht="15.75" customHeight="1" x14ac:dyDescent="0.2">
      <c r="B51" s="89" t="s">
        <v>84</v>
      </c>
      <c r="C51" s="106">
        <f t="shared" si="2"/>
        <v>0.7</v>
      </c>
      <c r="D51" s="106">
        <f t="shared" si="2"/>
        <v>0.7</v>
      </c>
      <c r="E51" s="106">
        <f t="shared" si="2"/>
        <v>0.7</v>
      </c>
      <c r="F51" s="106">
        <f t="shared" si="2"/>
        <v>0.7</v>
      </c>
    </row>
    <row r="52" spans="1:6" ht="15.75" customHeight="1" x14ac:dyDescent="0.2">
      <c r="B52" s="89" t="s">
        <v>85</v>
      </c>
      <c r="C52" s="106">
        <f t="shared" si="2"/>
        <v>0.7</v>
      </c>
      <c r="D52" s="106">
        <f t="shared" si="2"/>
        <v>0.7</v>
      </c>
      <c r="E52" s="106">
        <f t="shared" si="2"/>
        <v>0.7</v>
      </c>
      <c r="F52" s="106">
        <f t="shared" si="2"/>
        <v>0.7</v>
      </c>
    </row>
    <row r="54" spans="1:6" ht="15.75" customHeight="1" x14ac:dyDescent="0.2">
      <c r="A54" s="107" t="s">
        <v>239</v>
      </c>
      <c r="B54" s="108"/>
      <c r="C54" s="109"/>
      <c r="D54" s="110"/>
      <c r="E54" s="110"/>
      <c r="F54" s="110"/>
    </row>
    <row r="55" spans="1:6" s="84" customFormat="1" ht="18.75" customHeight="1" x14ac:dyDescent="0.2">
      <c r="A55" s="74" t="s">
        <v>243</v>
      </c>
    </row>
    <row r="56" spans="1:6" ht="15.75" customHeight="1" x14ac:dyDescent="0.2">
      <c r="B56" s="94"/>
      <c r="C56" s="75" t="s">
        <v>54</v>
      </c>
      <c r="D56" s="76" t="s">
        <v>53</v>
      </c>
      <c r="E56" s="76" t="s">
        <v>52</v>
      </c>
      <c r="F56" s="76" t="s">
        <v>51</v>
      </c>
    </row>
    <row r="57" spans="1:6" ht="15.75" customHeight="1" x14ac:dyDescent="0.2">
      <c r="A57" s="71" t="s">
        <v>253</v>
      </c>
      <c r="B57" s="77"/>
      <c r="C57" s="78"/>
      <c r="D57" s="79"/>
      <c r="E57" s="79"/>
      <c r="F57" s="79"/>
    </row>
    <row r="58" spans="1:6" ht="15.75" customHeight="1" x14ac:dyDescent="0.2">
      <c r="B58" s="89" t="s">
        <v>37</v>
      </c>
      <c r="C58" s="106">
        <f t="shared" ref="C58:F61" si="3">C4*1.3</f>
        <v>1.3</v>
      </c>
      <c r="D58" s="106">
        <f t="shared" si="3"/>
        <v>1.3</v>
      </c>
      <c r="E58" s="106">
        <f t="shared" si="3"/>
        <v>1.3</v>
      </c>
      <c r="F58" s="106">
        <f t="shared" si="3"/>
        <v>1.3</v>
      </c>
    </row>
    <row r="59" spans="1:6" ht="15.75" customHeight="1" x14ac:dyDescent="0.2">
      <c r="B59" s="89" t="s">
        <v>38</v>
      </c>
      <c r="C59" s="106">
        <f t="shared" si="3"/>
        <v>1.3</v>
      </c>
      <c r="D59" s="106">
        <f t="shared" si="3"/>
        <v>1.833</v>
      </c>
      <c r="E59" s="106">
        <f t="shared" si="3"/>
        <v>1.9370000000000001</v>
      </c>
      <c r="F59" s="106">
        <f t="shared" si="3"/>
        <v>3.9390000000000001</v>
      </c>
    </row>
    <row r="60" spans="1:6" ht="15.75" customHeight="1" x14ac:dyDescent="0.2">
      <c r="B60" s="89" t="s">
        <v>39</v>
      </c>
      <c r="C60" s="106">
        <f t="shared" si="3"/>
        <v>1.3</v>
      </c>
      <c r="D60" s="106">
        <f t="shared" si="3"/>
        <v>1.534</v>
      </c>
      <c r="E60" s="106">
        <f t="shared" si="3"/>
        <v>1.4300000000000002</v>
      </c>
      <c r="F60" s="106">
        <f t="shared" si="3"/>
        <v>2.3010000000000002</v>
      </c>
    </row>
    <row r="61" spans="1:6" ht="15.75" customHeight="1" x14ac:dyDescent="0.2">
      <c r="B61" s="89" t="s">
        <v>40</v>
      </c>
      <c r="C61" s="106">
        <f t="shared" si="3"/>
        <v>1.3</v>
      </c>
      <c r="D61" s="106">
        <f t="shared" si="3"/>
        <v>1.3</v>
      </c>
      <c r="E61" s="106">
        <f t="shared" si="3"/>
        <v>1.3</v>
      </c>
      <c r="F61" s="106">
        <f t="shared" si="3"/>
        <v>1.3</v>
      </c>
    </row>
    <row r="62" spans="1:6" ht="15.75" customHeight="1" x14ac:dyDescent="0.2">
      <c r="C62" s="80"/>
      <c r="D62" s="72"/>
      <c r="E62" s="72"/>
      <c r="F62" s="72"/>
    </row>
    <row r="63" spans="1:6" ht="15.75" customHeight="1" x14ac:dyDescent="0.2">
      <c r="A63" s="71" t="s">
        <v>263</v>
      </c>
      <c r="C63" s="106">
        <f>C9*1.3</f>
        <v>1.3</v>
      </c>
      <c r="D63" s="106">
        <f>D9*1.3</f>
        <v>1.9890000000000001</v>
      </c>
      <c r="E63" s="106">
        <f>E9*1.3</f>
        <v>1.7160000000000002</v>
      </c>
      <c r="F63" s="106">
        <f>F9*1.3</f>
        <v>1.9890000000000001</v>
      </c>
    </row>
    <row r="65" spans="1:6" ht="15.75" customHeight="1" x14ac:dyDescent="0.2">
      <c r="A65" s="74" t="s">
        <v>245</v>
      </c>
      <c r="B65" s="84"/>
      <c r="C65" s="82"/>
      <c r="D65" s="83"/>
      <c r="E65" s="83"/>
      <c r="F65" s="83"/>
    </row>
    <row r="66" spans="1:6" ht="15.75" customHeight="1" x14ac:dyDescent="0.2">
      <c r="A66" s="71" t="s">
        <v>254</v>
      </c>
      <c r="C66" s="80"/>
      <c r="D66" s="72"/>
      <c r="E66" s="72"/>
      <c r="F66" s="72"/>
    </row>
    <row r="67" spans="1:6" ht="15.75" customHeight="1" x14ac:dyDescent="0.2">
      <c r="B67" s="85" t="s">
        <v>259</v>
      </c>
      <c r="C67" s="106">
        <f t="shared" ref="C67:F69" si="4">C13*1.3</f>
        <v>1.3</v>
      </c>
      <c r="D67" s="106">
        <f t="shared" si="4"/>
        <v>6.5</v>
      </c>
      <c r="E67" s="106">
        <f t="shared" si="4"/>
        <v>8.32</v>
      </c>
      <c r="F67" s="106">
        <f t="shared" si="4"/>
        <v>60.45</v>
      </c>
    </row>
    <row r="68" spans="1:6" ht="15.75" customHeight="1" x14ac:dyDescent="0.2">
      <c r="B68" s="85" t="s">
        <v>260</v>
      </c>
      <c r="C68" s="106">
        <f t="shared" si="4"/>
        <v>1.3</v>
      </c>
      <c r="D68" s="106">
        <f t="shared" si="4"/>
        <v>3.2760000000000002</v>
      </c>
      <c r="E68" s="106">
        <f t="shared" si="4"/>
        <v>2.548</v>
      </c>
      <c r="F68" s="106">
        <f t="shared" si="4"/>
        <v>5.447000000000001</v>
      </c>
    </row>
    <row r="69" spans="1:6" ht="15.75" customHeight="1" x14ac:dyDescent="0.2">
      <c r="B69" s="85" t="s">
        <v>261</v>
      </c>
      <c r="C69" s="106">
        <f t="shared" si="4"/>
        <v>1.3</v>
      </c>
      <c r="D69" s="106">
        <f t="shared" si="4"/>
        <v>3.2760000000000002</v>
      </c>
      <c r="E69" s="106">
        <f t="shared" si="4"/>
        <v>2.548</v>
      </c>
      <c r="F69" s="106">
        <f t="shared" si="4"/>
        <v>5.447000000000001</v>
      </c>
    </row>
    <row r="70" spans="1:6" ht="15.75" customHeight="1" x14ac:dyDescent="0.2">
      <c r="A70" s="71"/>
      <c r="B70" s="85"/>
      <c r="C70" s="86"/>
      <c r="D70" s="72"/>
      <c r="E70" s="72"/>
      <c r="F70" s="72"/>
    </row>
    <row r="71" spans="1:6" ht="15.75" customHeight="1" x14ac:dyDescent="0.2">
      <c r="A71" s="71" t="s">
        <v>255</v>
      </c>
      <c r="B71" s="77"/>
      <c r="C71" s="87"/>
      <c r="D71" s="88"/>
      <c r="E71" s="88"/>
      <c r="F71" s="88"/>
    </row>
    <row r="72" spans="1:6" ht="15.75" customHeight="1" x14ac:dyDescent="0.2">
      <c r="B72" s="89" t="s">
        <v>78</v>
      </c>
      <c r="C72" s="106">
        <f t="shared" ref="C72:F79" si="5">C18*1.3</f>
        <v>1.3</v>
      </c>
      <c r="D72" s="106">
        <f t="shared" si="5"/>
        <v>1.3</v>
      </c>
      <c r="E72" s="106">
        <f t="shared" si="5"/>
        <v>1.3</v>
      </c>
      <c r="F72" s="106">
        <f t="shared" si="5"/>
        <v>1.3</v>
      </c>
    </row>
    <row r="73" spans="1:6" ht="15.75" customHeight="1" x14ac:dyDescent="0.2">
      <c r="B73" s="89" t="s">
        <v>79</v>
      </c>
      <c r="C73" s="106">
        <f t="shared" si="5"/>
        <v>1.3</v>
      </c>
      <c r="D73" s="106">
        <f t="shared" si="5"/>
        <v>2.6909999999999998</v>
      </c>
      <c r="E73" s="106">
        <f t="shared" si="5"/>
        <v>10.426</v>
      </c>
      <c r="F73" s="106">
        <f t="shared" si="5"/>
        <v>15.001999999999999</v>
      </c>
    </row>
    <row r="74" spans="1:6" ht="15.75" customHeight="1" x14ac:dyDescent="0.2">
      <c r="B74" s="89" t="s">
        <v>80</v>
      </c>
      <c r="C74" s="106">
        <f t="shared" si="5"/>
        <v>1.3</v>
      </c>
      <c r="D74" s="106">
        <f t="shared" si="5"/>
        <v>2.6909999999999998</v>
      </c>
      <c r="E74" s="106">
        <f t="shared" si="5"/>
        <v>10.426</v>
      </c>
      <c r="F74" s="106">
        <f t="shared" si="5"/>
        <v>15.001999999999999</v>
      </c>
    </row>
    <row r="75" spans="1:6" ht="15.75" customHeight="1" x14ac:dyDescent="0.2">
      <c r="B75" s="89" t="s">
        <v>81</v>
      </c>
      <c r="C75" s="106">
        <f t="shared" si="5"/>
        <v>1.3</v>
      </c>
      <c r="D75" s="106">
        <f t="shared" si="5"/>
        <v>2.6909999999999998</v>
      </c>
      <c r="E75" s="106">
        <f t="shared" si="5"/>
        <v>10.426</v>
      </c>
      <c r="F75" s="106">
        <f t="shared" si="5"/>
        <v>15.001999999999999</v>
      </c>
    </row>
    <row r="76" spans="1:6" ht="15.75" customHeight="1" x14ac:dyDescent="0.2">
      <c r="B76" s="89" t="s">
        <v>82</v>
      </c>
      <c r="C76" s="106">
        <f t="shared" si="5"/>
        <v>1.3</v>
      </c>
      <c r="D76" s="106">
        <f t="shared" si="5"/>
        <v>1.3</v>
      </c>
      <c r="E76" s="106">
        <f t="shared" si="5"/>
        <v>1299.9870000000001</v>
      </c>
      <c r="F76" s="106">
        <f t="shared" si="5"/>
        <v>1299.9870000000001</v>
      </c>
    </row>
    <row r="77" spans="1:6" ht="15.75" customHeight="1" x14ac:dyDescent="0.2">
      <c r="B77" s="89" t="s">
        <v>83</v>
      </c>
      <c r="C77" s="106">
        <f t="shared" si="5"/>
        <v>1.3</v>
      </c>
      <c r="D77" s="106">
        <f t="shared" si="5"/>
        <v>1.3</v>
      </c>
      <c r="E77" s="106">
        <f t="shared" si="5"/>
        <v>1.3</v>
      </c>
      <c r="F77" s="106">
        <f t="shared" si="5"/>
        <v>1.3</v>
      </c>
    </row>
    <row r="78" spans="1:6" ht="15.75" customHeight="1" x14ac:dyDescent="0.2">
      <c r="B78" s="89" t="s">
        <v>84</v>
      </c>
      <c r="C78" s="106">
        <f t="shared" si="5"/>
        <v>1.3</v>
      </c>
      <c r="D78" s="106">
        <f t="shared" si="5"/>
        <v>1.3</v>
      </c>
      <c r="E78" s="106">
        <f t="shared" si="5"/>
        <v>1.3</v>
      </c>
      <c r="F78" s="106">
        <f t="shared" si="5"/>
        <v>1.3</v>
      </c>
    </row>
    <row r="79" spans="1:6" ht="15.75" customHeight="1" x14ac:dyDescent="0.2">
      <c r="B79" s="89" t="s">
        <v>85</v>
      </c>
      <c r="C79" s="106">
        <f t="shared" si="5"/>
        <v>1.3</v>
      </c>
      <c r="D79" s="106">
        <f t="shared" si="5"/>
        <v>1.3</v>
      </c>
      <c r="E79" s="106">
        <f t="shared" si="5"/>
        <v>1.3</v>
      </c>
      <c r="F79" s="106">
        <f t="shared" si="5"/>
        <v>1.3</v>
      </c>
    </row>
  </sheetData>
  <sheetProtection algorithmName="SHA-512" hashValue="JEJXzRGmKkG4OadywKjt4cDjkxMIlL0fw2l8V35snQwN7r3/58M/UqlJJFcKn/vCnEGc1bFJ6xgxpsmAOwGZzw==" saltValue="1mwCQp283c2P/JbSVyMjQ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>
    <tabColor theme="0" tint="-0.249977111117893"/>
  </sheetPr>
  <dimension ref="A1:P328"/>
  <sheetViews>
    <sheetView topLeftCell="A214" zoomScaleNormal="100" workbookViewId="0">
      <selection activeCell="F8" sqref="F8"/>
    </sheetView>
  </sheetViews>
  <sheetFormatPr defaultColWidth="12.7109375" defaultRowHeight="12.75" x14ac:dyDescent="0.2"/>
  <cols>
    <col min="1" max="1" width="27.28515625" style="81" customWidth="1"/>
    <col min="2" max="2" width="26.85546875" style="81" customWidth="1"/>
    <col min="3" max="3" width="18.28515625" style="81" customWidth="1"/>
    <col min="4" max="8" width="14.7109375" style="81" customWidth="1"/>
    <col min="9" max="12" width="15.28515625" style="81" bestFit="1" customWidth="1"/>
    <col min="13" max="16" width="16.85546875" style="81" bestFit="1" customWidth="1"/>
    <col min="17" max="17" width="12.7109375" style="81" customWidth="1"/>
    <col min="18" max="16384" width="12.7109375" style="81"/>
  </cols>
  <sheetData>
    <row r="1" spans="1:16" s="84" customFormat="1" x14ac:dyDescent="0.2">
      <c r="A1" s="74" t="s">
        <v>264</v>
      </c>
    </row>
    <row r="2" spans="1:16" x14ac:dyDescent="0.2">
      <c r="A2" s="92" t="s">
        <v>226</v>
      </c>
      <c r="B2" s="90" t="s">
        <v>265</v>
      </c>
      <c r="C2" s="90" t="s">
        <v>266</v>
      </c>
      <c r="D2" s="76" t="s">
        <v>109</v>
      </c>
      <c r="E2" s="76" t="s">
        <v>96</v>
      </c>
      <c r="F2" s="76" t="s">
        <v>97</v>
      </c>
      <c r="G2" s="76" t="s">
        <v>98</v>
      </c>
      <c r="H2" s="76" t="s">
        <v>99</v>
      </c>
      <c r="I2" s="91"/>
      <c r="J2" s="91"/>
      <c r="K2" s="91"/>
      <c r="L2" s="91"/>
      <c r="M2" s="91"/>
      <c r="N2" s="91"/>
      <c r="O2" s="91"/>
      <c r="P2" s="91"/>
    </row>
    <row r="3" spans="1:16" x14ac:dyDescent="0.2">
      <c r="A3" s="71"/>
      <c r="B3" s="81" t="s">
        <v>87</v>
      </c>
      <c r="C3" s="98" t="s">
        <v>10</v>
      </c>
      <c r="D3" s="104">
        <v>1</v>
      </c>
      <c r="E3" s="104">
        <v>1</v>
      </c>
      <c r="F3" s="104">
        <v>1</v>
      </c>
      <c r="G3" s="104">
        <v>1</v>
      </c>
      <c r="H3" s="104">
        <v>1</v>
      </c>
      <c r="I3" s="92"/>
      <c r="J3" s="92"/>
      <c r="K3" s="92"/>
      <c r="L3" s="92"/>
      <c r="M3" s="92"/>
      <c r="N3" s="92"/>
      <c r="O3" s="92"/>
      <c r="P3" s="92"/>
    </row>
    <row r="4" spans="1:16" x14ac:dyDescent="0.2">
      <c r="C4" s="98" t="s">
        <v>267</v>
      </c>
      <c r="D4" s="105">
        <v>1</v>
      </c>
      <c r="E4" s="105">
        <v>1.67</v>
      </c>
      <c r="F4" s="105">
        <v>1.67</v>
      </c>
      <c r="G4" s="105">
        <v>1.67</v>
      </c>
      <c r="H4" s="105">
        <v>1.67</v>
      </c>
      <c r="I4" s="92"/>
      <c r="J4" s="92"/>
      <c r="K4" s="92"/>
      <c r="L4" s="92"/>
      <c r="M4" s="92"/>
      <c r="N4" s="92"/>
      <c r="O4" s="92"/>
      <c r="P4" s="92"/>
    </row>
    <row r="5" spans="1:16" x14ac:dyDescent="0.2">
      <c r="C5" s="98" t="s">
        <v>268</v>
      </c>
      <c r="D5" s="105">
        <v>1</v>
      </c>
      <c r="E5" s="105">
        <v>2.38</v>
      </c>
      <c r="F5" s="105">
        <v>2.38</v>
      </c>
      <c r="G5" s="105">
        <v>2.38</v>
      </c>
      <c r="H5" s="105">
        <v>2.38</v>
      </c>
      <c r="I5" s="92"/>
      <c r="J5" s="92"/>
      <c r="K5" s="92"/>
      <c r="L5" s="92"/>
      <c r="M5" s="92"/>
      <c r="N5" s="92"/>
      <c r="O5" s="92"/>
      <c r="P5" s="92"/>
    </row>
    <row r="6" spans="1:16" x14ac:dyDescent="0.2">
      <c r="C6" s="98" t="s">
        <v>269</v>
      </c>
      <c r="D6" s="105">
        <v>1</v>
      </c>
      <c r="E6" s="105">
        <v>6.33</v>
      </c>
      <c r="F6" s="105">
        <v>6.33</v>
      </c>
      <c r="G6" s="105">
        <v>6.33</v>
      </c>
      <c r="H6" s="105">
        <v>6.33</v>
      </c>
      <c r="I6" s="92"/>
      <c r="J6" s="92"/>
      <c r="K6" s="92"/>
      <c r="L6" s="92"/>
      <c r="M6" s="92"/>
      <c r="N6" s="92"/>
      <c r="O6" s="92"/>
      <c r="P6" s="92"/>
    </row>
    <row r="7" spans="1:16" x14ac:dyDescent="0.2">
      <c r="B7" s="81" t="s">
        <v>88</v>
      </c>
      <c r="C7" s="98" t="s">
        <v>10</v>
      </c>
      <c r="D7" s="104">
        <v>1</v>
      </c>
      <c r="E7" s="104">
        <v>1</v>
      </c>
      <c r="F7" s="104">
        <v>1</v>
      </c>
      <c r="G7" s="104">
        <v>1</v>
      </c>
      <c r="H7" s="104">
        <v>1</v>
      </c>
      <c r="I7" s="92"/>
      <c r="J7" s="92"/>
      <c r="K7" s="92"/>
      <c r="L7" s="92"/>
      <c r="M7" s="92"/>
      <c r="N7" s="92"/>
      <c r="O7" s="92"/>
      <c r="P7" s="92"/>
    </row>
    <row r="8" spans="1:16" x14ac:dyDescent="0.2">
      <c r="C8" s="98" t="s">
        <v>267</v>
      </c>
      <c r="D8" s="105">
        <v>1</v>
      </c>
      <c r="E8" s="105">
        <v>1.55</v>
      </c>
      <c r="F8" s="105">
        <v>1.55</v>
      </c>
      <c r="G8" s="105">
        <v>1.55</v>
      </c>
      <c r="H8" s="105">
        <v>1.55</v>
      </c>
      <c r="I8" s="92"/>
      <c r="J8" s="92"/>
      <c r="K8" s="92"/>
      <c r="L8" s="92"/>
      <c r="M8" s="92"/>
      <c r="N8" s="92"/>
      <c r="O8" s="92"/>
      <c r="P8" s="92"/>
    </row>
    <row r="9" spans="1:16" x14ac:dyDescent="0.2">
      <c r="C9" s="98" t="s">
        <v>268</v>
      </c>
      <c r="D9" s="105">
        <v>1</v>
      </c>
      <c r="E9" s="105">
        <v>2.1800000000000002</v>
      </c>
      <c r="F9" s="105">
        <v>2.1800000000000002</v>
      </c>
      <c r="G9" s="105">
        <v>2.1800000000000002</v>
      </c>
      <c r="H9" s="105">
        <v>2.1800000000000002</v>
      </c>
      <c r="I9" s="92"/>
      <c r="J9" s="92"/>
      <c r="K9" s="92"/>
      <c r="L9" s="92"/>
      <c r="M9" s="92"/>
      <c r="N9" s="92"/>
      <c r="O9" s="92"/>
      <c r="P9" s="92"/>
    </row>
    <row r="10" spans="1:16" x14ac:dyDescent="0.2">
      <c r="C10" s="98" t="s">
        <v>269</v>
      </c>
      <c r="D10" s="105">
        <v>1</v>
      </c>
      <c r="E10" s="105">
        <v>6.39</v>
      </c>
      <c r="F10" s="105">
        <v>6.39</v>
      </c>
      <c r="G10" s="105">
        <v>6.39</v>
      </c>
      <c r="H10" s="105">
        <v>6.39</v>
      </c>
      <c r="I10" s="92"/>
      <c r="J10" s="92"/>
      <c r="K10" s="92"/>
      <c r="L10" s="92"/>
      <c r="M10" s="92"/>
      <c r="N10" s="92"/>
      <c r="O10" s="92"/>
      <c r="P10" s="92"/>
    </row>
    <row r="11" spans="1:16" x14ac:dyDescent="0.2">
      <c r="B11" s="81" t="s">
        <v>90</v>
      </c>
      <c r="C11" s="98" t="s">
        <v>10</v>
      </c>
      <c r="D11" s="104">
        <v>1</v>
      </c>
      <c r="E11" s="104">
        <v>1</v>
      </c>
      <c r="F11" s="104">
        <v>1</v>
      </c>
      <c r="G11" s="104">
        <v>1</v>
      </c>
      <c r="H11" s="104">
        <v>1</v>
      </c>
      <c r="I11" s="92"/>
      <c r="J11" s="92"/>
      <c r="K11" s="92"/>
      <c r="L11" s="92"/>
      <c r="M11" s="92"/>
      <c r="N11" s="92"/>
      <c r="O11" s="92"/>
      <c r="P11" s="92"/>
    </row>
    <row r="12" spans="1:16" x14ac:dyDescent="0.2">
      <c r="C12" s="98" t="s">
        <v>267</v>
      </c>
      <c r="D12" s="105">
        <v>1</v>
      </c>
      <c r="E12" s="105">
        <v>1</v>
      </c>
      <c r="F12" s="105">
        <v>1</v>
      </c>
      <c r="G12" s="105">
        <v>1</v>
      </c>
      <c r="H12" s="105">
        <v>1</v>
      </c>
      <c r="I12" s="92"/>
      <c r="J12" s="92"/>
      <c r="K12" s="92"/>
      <c r="L12" s="92"/>
      <c r="M12" s="92"/>
      <c r="N12" s="92"/>
      <c r="O12" s="92"/>
      <c r="P12" s="92"/>
    </row>
    <row r="13" spans="1:16" x14ac:dyDescent="0.2">
      <c r="C13" s="98" t="s">
        <v>268</v>
      </c>
      <c r="D13" s="105">
        <v>1</v>
      </c>
      <c r="E13" s="105">
        <v>2.79</v>
      </c>
      <c r="F13" s="105">
        <v>2.79</v>
      </c>
      <c r="G13" s="105">
        <v>2.79</v>
      </c>
      <c r="H13" s="105">
        <v>2.79</v>
      </c>
      <c r="I13" s="92"/>
      <c r="J13" s="92"/>
      <c r="K13" s="92"/>
      <c r="L13" s="92"/>
      <c r="M13" s="92"/>
      <c r="N13" s="92"/>
      <c r="O13" s="92"/>
      <c r="P13" s="92"/>
    </row>
    <row r="14" spans="1:16" x14ac:dyDescent="0.2">
      <c r="C14" s="98" t="s">
        <v>269</v>
      </c>
      <c r="D14" s="105">
        <v>1</v>
      </c>
      <c r="E14" s="105">
        <v>6.01</v>
      </c>
      <c r="F14" s="105">
        <v>6.01</v>
      </c>
      <c r="G14" s="105">
        <v>6.01</v>
      </c>
      <c r="H14" s="105">
        <v>6.01</v>
      </c>
      <c r="I14" s="92"/>
      <c r="J14" s="92"/>
      <c r="K14" s="92"/>
      <c r="L14" s="92"/>
      <c r="M14" s="92"/>
      <c r="N14" s="92"/>
      <c r="O14" s="92"/>
      <c r="P14" s="92"/>
    </row>
    <row r="15" spans="1:16" x14ac:dyDescent="0.2">
      <c r="B15" s="81" t="s">
        <v>91</v>
      </c>
      <c r="C15" s="98" t="s">
        <v>10</v>
      </c>
      <c r="D15" s="104">
        <v>1</v>
      </c>
      <c r="E15" s="104">
        <v>1</v>
      </c>
      <c r="F15" s="104">
        <v>1</v>
      </c>
      <c r="G15" s="104">
        <v>1</v>
      </c>
      <c r="H15" s="104">
        <v>1</v>
      </c>
      <c r="I15" s="92"/>
      <c r="J15" s="92"/>
      <c r="K15" s="92"/>
      <c r="L15" s="92"/>
      <c r="M15" s="92"/>
      <c r="N15" s="92"/>
      <c r="O15" s="92"/>
      <c r="P15" s="92"/>
    </row>
    <row r="16" spans="1:16" x14ac:dyDescent="0.2">
      <c r="C16" s="98" t="s">
        <v>267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  <c r="I16" s="92"/>
      <c r="J16" s="92"/>
      <c r="K16" s="92"/>
      <c r="L16" s="92"/>
      <c r="M16" s="92"/>
      <c r="N16" s="92"/>
      <c r="O16" s="92"/>
      <c r="P16" s="92"/>
    </row>
    <row r="17" spans="1:16" x14ac:dyDescent="0.2">
      <c r="C17" s="98" t="s">
        <v>268</v>
      </c>
      <c r="D17" s="105">
        <v>1</v>
      </c>
      <c r="E17" s="105">
        <v>1</v>
      </c>
      <c r="F17" s="105">
        <v>1</v>
      </c>
      <c r="G17" s="105">
        <v>1</v>
      </c>
      <c r="H17" s="105">
        <v>1</v>
      </c>
      <c r="I17" s="92"/>
      <c r="J17" s="92"/>
      <c r="K17" s="92"/>
      <c r="L17" s="92"/>
      <c r="M17" s="92"/>
      <c r="N17" s="92"/>
      <c r="O17" s="92"/>
      <c r="P17" s="92"/>
    </row>
    <row r="18" spans="1:16" ht="13.9" customHeight="1" x14ac:dyDescent="0.2">
      <c r="C18" s="98" t="s">
        <v>269</v>
      </c>
      <c r="D18" s="105">
        <v>1</v>
      </c>
      <c r="E18" s="105">
        <v>1</v>
      </c>
      <c r="F18" s="105">
        <v>1</v>
      </c>
      <c r="G18" s="105">
        <v>1</v>
      </c>
      <c r="H18" s="105">
        <v>1</v>
      </c>
      <c r="I18" s="92"/>
      <c r="J18" s="92"/>
      <c r="K18" s="92"/>
      <c r="L18" s="92"/>
      <c r="M18" s="92"/>
      <c r="N18" s="92"/>
      <c r="O18" s="92"/>
      <c r="P18" s="92"/>
    </row>
    <row r="19" spans="1:16" x14ac:dyDescent="0.2">
      <c r="B19" s="81" t="s">
        <v>89</v>
      </c>
      <c r="C19" s="98" t="s">
        <v>10</v>
      </c>
      <c r="D19" s="104">
        <v>1</v>
      </c>
      <c r="E19" s="104">
        <v>1</v>
      </c>
      <c r="F19" s="104">
        <v>1</v>
      </c>
      <c r="G19" s="104">
        <v>1</v>
      </c>
      <c r="H19" s="104">
        <v>1</v>
      </c>
      <c r="I19" s="92"/>
      <c r="J19" s="92"/>
      <c r="K19" s="92"/>
      <c r="L19" s="92"/>
      <c r="M19" s="92"/>
      <c r="N19" s="92"/>
      <c r="O19" s="92"/>
      <c r="P19" s="92"/>
    </row>
    <row r="20" spans="1:16" x14ac:dyDescent="0.2">
      <c r="C20" s="98" t="s">
        <v>267</v>
      </c>
      <c r="D20" s="105">
        <v>1</v>
      </c>
      <c r="E20" s="105">
        <v>1</v>
      </c>
      <c r="F20" s="105">
        <v>1</v>
      </c>
      <c r="G20" s="105">
        <v>1</v>
      </c>
      <c r="H20" s="105">
        <v>1</v>
      </c>
      <c r="I20" s="92"/>
      <c r="J20" s="92"/>
      <c r="K20" s="92"/>
      <c r="L20" s="92"/>
      <c r="M20" s="92"/>
      <c r="N20" s="92"/>
      <c r="O20" s="92"/>
      <c r="P20" s="92"/>
    </row>
    <row r="21" spans="1:16" x14ac:dyDescent="0.2">
      <c r="C21" s="98" t="s">
        <v>268</v>
      </c>
      <c r="D21" s="105">
        <v>1</v>
      </c>
      <c r="E21" s="105">
        <v>1.86</v>
      </c>
      <c r="F21" s="105">
        <v>1.86</v>
      </c>
      <c r="G21" s="105">
        <v>1.86</v>
      </c>
      <c r="H21" s="105">
        <v>1.86</v>
      </c>
      <c r="I21" s="92"/>
      <c r="J21" s="92"/>
      <c r="K21" s="92"/>
      <c r="L21" s="92"/>
      <c r="M21" s="92"/>
      <c r="N21" s="92"/>
      <c r="O21" s="92"/>
      <c r="P21" s="92"/>
    </row>
    <row r="22" spans="1:16" x14ac:dyDescent="0.2">
      <c r="C22" s="98" t="s">
        <v>269</v>
      </c>
      <c r="D22" s="105">
        <v>1</v>
      </c>
      <c r="E22" s="105">
        <v>3.01</v>
      </c>
      <c r="F22" s="105">
        <v>3.01</v>
      </c>
      <c r="G22" s="105">
        <v>3.01</v>
      </c>
      <c r="H22" s="105">
        <v>3.01</v>
      </c>
      <c r="I22" s="92"/>
      <c r="J22" s="92"/>
      <c r="K22" s="92"/>
      <c r="L22" s="92"/>
      <c r="M22" s="92"/>
      <c r="N22" s="92"/>
      <c r="O22" s="92"/>
      <c r="P22" s="92"/>
    </row>
    <row r="23" spans="1:16" x14ac:dyDescent="0.2">
      <c r="B23" s="81" t="s">
        <v>95</v>
      </c>
      <c r="C23" s="98" t="s">
        <v>10</v>
      </c>
      <c r="D23" s="104">
        <v>1</v>
      </c>
      <c r="E23" s="104">
        <v>1</v>
      </c>
      <c r="F23" s="104">
        <v>1</v>
      </c>
      <c r="G23" s="104">
        <v>1</v>
      </c>
      <c r="H23" s="104">
        <v>1</v>
      </c>
      <c r="I23" s="92"/>
      <c r="J23" s="92"/>
      <c r="K23" s="92"/>
      <c r="L23" s="92"/>
      <c r="M23" s="92"/>
      <c r="N23" s="92"/>
      <c r="O23" s="92"/>
      <c r="P23" s="92"/>
    </row>
    <row r="24" spans="1:16" x14ac:dyDescent="0.2">
      <c r="C24" s="98" t="s">
        <v>267</v>
      </c>
      <c r="D24" s="105">
        <v>1</v>
      </c>
      <c r="E24" s="105">
        <v>1</v>
      </c>
      <c r="F24" s="105">
        <v>1</v>
      </c>
      <c r="G24" s="105">
        <v>1</v>
      </c>
      <c r="H24" s="105">
        <v>1</v>
      </c>
      <c r="I24" s="92"/>
      <c r="J24" s="92"/>
      <c r="K24" s="92"/>
      <c r="L24" s="92"/>
      <c r="M24" s="92"/>
      <c r="N24" s="92"/>
      <c r="O24" s="92"/>
      <c r="P24" s="92"/>
    </row>
    <row r="25" spans="1:16" x14ac:dyDescent="0.2">
      <c r="C25" s="98" t="s">
        <v>268</v>
      </c>
      <c r="D25" s="105">
        <v>1</v>
      </c>
      <c r="E25" s="105">
        <v>1.86</v>
      </c>
      <c r="F25" s="105">
        <v>1.86</v>
      </c>
      <c r="G25" s="105">
        <v>1.86</v>
      </c>
      <c r="H25" s="105">
        <v>1.86</v>
      </c>
      <c r="I25" s="92"/>
      <c r="J25" s="92"/>
      <c r="K25" s="92"/>
      <c r="L25" s="92"/>
      <c r="M25" s="92"/>
      <c r="N25" s="92"/>
      <c r="O25" s="92"/>
      <c r="P25" s="92"/>
    </row>
    <row r="26" spans="1:16" x14ac:dyDescent="0.2">
      <c r="C26" s="98" t="s">
        <v>269</v>
      </c>
      <c r="D26" s="105">
        <v>1</v>
      </c>
      <c r="E26" s="105">
        <v>3.01</v>
      </c>
      <c r="F26" s="105">
        <v>3.01</v>
      </c>
      <c r="G26" s="105">
        <v>3.01</v>
      </c>
      <c r="H26" s="105">
        <v>3.01</v>
      </c>
      <c r="I26" s="92"/>
      <c r="J26" s="92"/>
      <c r="K26" s="92"/>
      <c r="L26" s="92"/>
      <c r="M26" s="92"/>
      <c r="N26" s="92"/>
      <c r="O26" s="92"/>
      <c r="P26" s="92"/>
    </row>
    <row r="28" spans="1:16" s="84" customFormat="1" x14ac:dyDescent="0.2">
      <c r="A28" s="74" t="s">
        <v>278</v>
      </c>
    </row>
    <row r="29" spans="1:16" x14ac:dyDescent="0.2">
      <c r="A29" s="92" t="s">
        <v>279</v>
      </c>
      <c r="B29" s="71" t="s">
        <v>265</v>
      </c>
      <c r="C29" s="71" t="s">
        <v>270</v>
      </c>
      <c r="D29" s="76" t="s">
        <v>109</v>
      </c>
      <c r="E29" s="76" t="s">
        <v>96</v>
      </c>
      <c r="F29" s="76" t="s">
        <v>97</v>
      </c>
      <c r="G29" s="76" t="s">
        <v>98</v>
      </c>
      <c r="H29" s="76" t="s">
        <v>99</v>
      </c>
      <c r="I29" s="91"/>
      <c r="J29" s="91"/>
      <c r="K29" s="91"/>
      <c r="L29" s="91"/>
      <c r="M29" s="91"/>
      <c r="N29" s="91"/>
      <c r="O29" s="91"/>
      <c r="P29" s="91"/>
    </row>
    <row r="30" spans="1:16" x14ac:dyDescent="0.2">
      <c r="A30" s="71"/>
      <c r="B30" s="81" t="s">
        <v>87</v>
      </c>
      <c r="C30" s="98" t="s">
        <v>10</v>
      </c>
      <c r="D30" s="104">
        <v>1</v>
      </c>
      <c r="E30" s="104">
        <v>1</v>
      </c>
      <c r="F30" s="104">
        <v>1</v>
      </c>
      <c r="G30" s="104">
        <v>1</v>
      </c>
      <c r="H30" s="104">
        <v>1</v>
      </c>
      <c r="I30" s="93"/>
      <c r="J30" s="92"/>
      <c r="K30" s="92"/>
      <c r="L30" s="92"/>
      <c r="M30" s="92"/>
      <c r="N30" s="92"/>
      <c r="O30" s="92"/>
      <c r="P30" s="92"/>
    </row>
    <row r="31" spans="1:16" x14ac:dyDescent="0.2">
      <c r="C31" s="98" t="s">
        <v>267</v>
      </c>
      <c r="D31" s="105">
        <v>1</v>
      </c>
      <c r="E31" s="105">
        <v>1.6</v>
      </c>
      <c r="F31" s="105">
        <v>1.6</v>
      </c>
      <c r="G31" s="105">
        <v>1.6</v>
      </c>
      <c r="H31" s="105">
        <v>1.6</v>
      </c>
      <c r="I31" s="92"/>
      <c r="J31" s="92"/>
      <c r="K31" s="92"/>
      <c r="L31" s="92"/>
      <c r="M31" s="92"/>
      <c r="N31" s="92"/>
      <c r="O31" s="92"/>
      <c r="P31" s="92"/>
    </row>
    <row r="32" spans="1:16" x14ac:dyDescent="0.2">
      <c r="C32" s="98" t="s">
        <v>209</v>
      </c>
      <c r="D32" s="105">
        <v>1</v>
      </c>
      <c r="E32" s="105">
        <v>3.41</v>
      </c>
      <c r="F32" s="105">
        <v>3.41</v>
      </c>
      <c r="G32" s="105">
        <v>3.41</v>
      </c>
      <c r="H32" s="105">
        <v>3.41</v>
      </c>
      <c r="I32" s="92"/>
      <c r="J32" s="92"/>
      <c r="K32" s="92"/>
      <c r="L32" s="92"/>
      <c r="M32" s="92"/>
      <c r="N32" s="92"/>
      <c r="O32" s="92"/>
      <c r="P32" s="92"/>
    </row>
    <row r="33" spans="2:16" x14ac:dyDescent="0.2">
      <c r="C33" s="98" t="s">
        <v>208</v>
      </c>
      <c r="D33" s="105">
        <v>1</v>
      </c>
      <c r="E33" s="105">
        <v>12.33</v>
      </c>
      <c r="F33" s="105">
        <v>12.33</v>
      </c>
      <c r="G33" s="105">
        <v>12.33</v>
      </c>
      <c r="H33" s="105">
        <v>12.33</v>
      </c>
      <c r="I33" s="92"/>
      <c r="J33" s="92"/>
      <c r="K33" s="92"/>
      <c r="L33" s="92"/>
      <c r="M33" s="92"/>
      <c r="N33" s="92"/>
      <c r="O33" s="92"/>
      <c r="P33" s="92"/>
    </row>
    <row r="34" spans="2:16" x14ac:dyDescent="0.2">
      <c r="B34" s="81" t="s">
        <v>88</v>
      </c>
      <c r="C34" s="98" t="s">
        <v>10</v>
      </c>
      <c r="D34" s="104">
        <v>1</v>
      </c>
      <c r="E34" s="104">
        <v>1</v>
      </c>
      <c r="F34" s="104">
        <v>1</v>
      </c>
      <c r="G34" s="104">
        <v>1</v>
      </c>
      <c r="H34" s="104">
        <v>1</v>
      </c>
      <c r="I34" s="92"/>
      <c r="J34" s="92"/>
      <c r="K34" s="92"/>
      <c r="L34" s="92"/>
      <c r="M34" s="92"/>
      <c r="N34" s="92"/>
      <c r="O34" s="92"/>
      <c r="P34" s="92"/>
    </row>
    <row r="35" spans="2:16" x14ac:dyDescent="0.2">
      <c r="C35" s="98" t="s">
        <v>267</v>
      </c>
      <c r="D35" s="105">
        <v>1</v>
      </c>
      <c r="E35" s="105">
        <v>1.92</v>
      </c>
      <c r="F35" s="105">
        <v>1.92</v>
      </c>
      <c r="G35" s="105">
        <v>1.92</v>
      </c>
      <c r="H35" s="105">
        <v>1.92</v>
      </c>
      <c r="I35" s="92"/>
      <c r="J35" s="92"/>
      <c r="K35" s="92"/>
      <c r="L35" s="92"/>
      <c r="M35" s="92"/>
      <c r="N35" s="92"/>
      <c r="O35" s="92"/>
      <c r="P35" s="92"/>
    </row>
    <row r="36" spans="2:16" x14ac:dyDescent="0.2">
      <c r="C36" s="98" t="s">
        <v>209</v>
      </c>
      <c r="D36" s="105">
        <v>1</v>
      </c>
      <c r="E36" s="105">
        <v>4.66</v>
      </c>
      <c r="F36" s="105">
        <v>4.66</v>
      </c>
      <c r="G36" s="105">
        <v>4.66</v>
      </c>
      <c r="H36" s="105">
        <v>4.66</v>
      </c>
      <c r="I36" s="92"/>
      <c r="J36" s="92"/>
      <c r="K36" s="92"/>
      <c r="L36" s="92"/>
      <c r="M36" s="92"/>
      <c r="N36" s="92"/>
      <c r="O36" s="92"/>
      <c r="P36" s="92"/>
    </row>
    <row r="37" spans="2:16" x14ac:dyDescent="0.2">
      <c r="C37" s="98" t="s">
        <v>208</v>
      </c>
      <c r="D37" s="105">
        <v>1</v>
      </c>
      <c r="E37" s="105">
        <v>9.68</v>
      </c>
      <c r="F37" s="105">
        <v>9.68</v>
      </c>
      <c r="G37" s="105">
        <v>9.68</v>
      </c>
      <c r="H37" s="105">
        <v>9.68</v>
      </c>
      <c r="I37" s="92"/>
      <c r="J37" s="92"/>
      <c r="K37" s="92"/>
      <c r="L37" s="92"/>
      <c r="M37" s="92"/>
      <c r="N37" s="92"/>
      <c r="O37" s="92"/>
      <c r="P37" s="92"/>
    </row>
    <row r="38" spans="2:16" x14ac:dyDescent="0.2">
      <c r="B38" s="81" t="s">
        <v>90</v>
      </c>
      <c r="C38" s="98" t="s">
        <v>10</v>
      </c>
      <c r="D38" s="104">
        <v>1</v>
      </c>
      <c r="E38" s="104">
        <v>1</v>
      </c>
      <c r="F38" s="104">
        <v>1</v>
      </c>
      <c r="G38" s="104">
        <v>1</v>
      </c>
      <c r="H38" s="104">
        <v>1</v>
      </c>
      <c r="I38" s="92"/>
      <c r="J38" s="92"/>
      <c r="K38" s="92"/>
      <c r="L38" s="92"/>
      <c r="M38" s="92"/>
      <c r="N38" s="92"/>
      <c r="O38" s="92"/>
      <c r="P38" s="92"/>
    </row>
    <row r="39" spans="2:16" x14ac:dyDescent="0.2">
      <c r="C39" s="98" t="s">
        <v>267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  <c r="I39" s="92"/>
      <c r="J39" s="92"/>
      <c r="K39" s="92"/>
      <c r="L39" s="92"/>
      <c r="M39" s="92"/>
      <c r="N39" s="92"/>
      <c r="O39" s="92"/>
      <c r="P39" s="92"/>
    </row>
    <row r="40" spans="2:16" x14ac:dyDescent="0.2">
      <c r="C40" s="98" t="s">
        <v>209</v>
      </c>
      <c r="D40" s="105">
        <v>1</v>
      </c>
      <c r="E40" s="105">
        <v>2.58</v>
      </c>
      <c r="F40" s="105">
        <v>2.58</v>
      </c>
      <c r="G40" s="105">
        <v>2.58</v>
      </c>
      <c r="H40" s="105">
        <v>2.58</v>
      </c>
      <c r="I40" s="92"/>
      <c r="J40" s="92"/>
      <c r="K40" s="92"/>
      <c r="L40" s="92"/>
      <c r="M40" s="92"/>
      <c r="N40" s="92"/>
      <c r="O40" s="92"/>
      <c r="P40" s="92"/>
    </row>
    <row r="41" spans="2:16" x14ac:dyDescent="0.2">
      <c r="C41" s="98" t="s">
        <v>208</v>
      </c>
      <c r="D41" s="105">
        <v>1</v>
      </c>
      <c r="E41" s="105">
        <v>9.6300000000000008</v>
      </c>
      <c r="F41" s="105">
        <v>9.6300000000000008</v>
      </c>
      <c r="G41" s="105">
        <v>9.6300000000000008</v>
      </c>
      <c r="H41" s="105">
        <v>9.6300000000000008</v>
      </c>
      <c r="I41" s="92"/>
      <c r="J41" s="92"/>
      <c r="K41" s="92"/>
      <c r="L41" s="92"/>
      <c r="M41" s="92"/>
      <c r="N41" s="92"/>
      <c r="O41" s="92"/>
      <c r="P41" s="92"/>
    </row>
    <row r="42" spans="2:16" x14ac:dyDescent="0.2">
      <c r="B42" s="81" t="s">
        <v>91</v>
      </c>
      <c r="C42" s="98" t="s">
        <v>10</v>
      </c>
      <c r="D42" s="104">
        <v>1</v>
      </c>
      <c r="E42" s="104">
        <v>1</v>
      </c>
      <c r="F42" s="104">
        <v>1</v>
      </c>
      <c r="G42" s="104">
        <v>1</v>
      </c>
      <c r="H42" s="104">
        <v>1</v>
      </c>
      <c r="I42" s="92"/>
      <c r="J42" s="92"/>
      <c r="K42" s="92"/>
      <c r="L42" s="92"/>
      <c r="M42" s="92"/>
      <c r="N42" s="92"/>
      <c r="O42" s="92"/>
      <c r="P42" s="92"/>
    </row>
    <row r="43" spans="2:16" x14ac:dyDescent="0.2">
      <c r="C43" s="98" t="s">
        <v>267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  <c r="I43" s="92"/>
      <c r="J43" s="92"/>
      <c r="K43" s="92"/>
      <c r="L43" s="92"/>
      <c r="M43" s="92"/>
      <c r="N43" s="92"/>
      <c r="O43" s="92"/>
      <c r="P43" s="92"/>
    </row>
    <row r="44" spans="2:16" x14ac:dyDescent="0.2">
      <c r="C44" s="98" t="s">
        <v>209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  <c r="I44" s="92"/>
      <c r="J44" s="92"/>
      <c r="K44" s="92"/>
      <c r="L44" s="92"/>
      <c r="M44" s="92"/>
      <c r="N44" s="92"/>
      <c r="O44" s="92"/>
      <c r="P44" s="92"/>
    </row>
    <row r="45" spans="2:16" x14ac:dyDescent="0.2">
      <c r="C45" s="98" t="s">
        <v>208</v>
      </c>
      <c r="D45" s="105">
        <v>1</v>
      </c>
      <c r="E45" s="105">
        <v>1</v>
      </c>
      <c r="F45" s="105">
        <v>1</v>
      </c>
      <c r="G45" s="105">
        <v>1</v>
      </c>
      <c r="H45" s="105">
        <v>1</v>
      </c>
      <c r="I45" s="92"/>
      <c r="J45" s="92"/>
      <c r="K45" s="92"/>
      <c r="L45" s="92"/>
      <c r="M45" s="92"/>
      <c r="N45" s="92"/>
      <c r="O45" s="92"/>
      <c r="P45" s="92"/>
    </row>
    <row r="46" spans="2:16" x14ac:dyDescent="0.2">
      <c r="B46" s="81" t="s">
        <v>89</v>
      </c>
      <c r="C46" s="98" t="s">
        <v>10</v>
      </c>
      <c r="D46" s="104">
        <v>1</v>
      </c>
      <c r="E46" s="104">
        <v>1</v>
      </c>
      <c r="F46" s="104">
        <v>1</v>
      </c>
      <c r="G46" s="104">
        <v>1</v>
      </c>
      <c r="H46" s="104">
        <v>1</v>
      </c>
      <c r="I46" s="92"/>
      <c r="J46" s="92"/>
      <c r="K46" s="92"/>
      <c r="L46" s="92"/>
      <c r="M46" s="92"/>
      <c r="N46" s="92"/>
      <c r="O46" s="92"/>
      <c r="P46" s="92"/>
    </row>
    <row r="47" spans="2:16" x14ac:dyDescent="0.2">
      <c r="C47" s="98" t="s">
        <v>267</v>
      </c>
      <c r="D47" s="105">
        <v>1</v>
      </c>
      <c r="E47" s="105">
        <v>1.65</v>
      </c>
      <c r="F47" s="105">
        <v>1.65</v>
      </c>
      <c r="G47" s="105">
        <v>1.65</v>
      </c>
      <c r="H47" s="105">
        <v>1.65</v>
      </c>
      <c r="I47" s="92"/>
      <c r="J47" s="92"/>
      <c r="K47" s="92"/>
      <c r="L47" s="92"/>
      <c r="M47" s="92"/>
      <c r="N47" s="92"/>
      <c r="O47" s="92"/>
      <c r="P47" s="92"/>
    </row>
    <row r="48" spans="2:16" x14ac:dyDescent="0.2">
      <c r="C48" s="98" t="s">
        <v>209</v>
      </c>
      <c r="D48" s="105">
        <v>1</v>
      </c>
      <c r="E48" s="105">
        <v>2.73</v>
      </c>
      <c r="F48" s="105">
        <v>2.73</v>
      </c>
      <c r="G48" s="105">
        <v>2.73</v>
      </c>
      <c r="H48" s="105">
        <v>2.73</v>
      </c>
      <c r="I48" s="92"/>
      <c r="J48" s="92"/>
      <c r="K48" s="92"/>
      <c r="L48" s="92"/>
      <c r="M48" s="92"/>
      <c r="N48" s="92"/>
      <c r="O48" s="92"/>
      <c r="P48" s="92"/>
    </row>
    <row r="49" spans="1:16" x14ac:dyDescent="0.2">
      <c r="C49" s="98" t="s">
        <v>208</v>
      </c>
      <c r="D49" s="105">
        <v>1</v>
      </c>
      <c r="E49" s="105">
        <v>11.21</v>
      </c>
      <c r="F49" s="105">
        <v>11.21</v>
      </c>
      <c r="G49" s="105">
        <v>11.21</v>
      </c>
      <c r="H49" s="105">
        <v>11.21</v>
      </c>
      <c r="I49" s="92"/>
      <c r="J49" s="92"/>
      <c r="K49" s="92"/>
      <c r="L49" s="92"/>
      <c r="M49" s="92"/>
      <c r="N49" s="92"/>
      <c r="O49" s="92"/>
      <c r="P49" s="92"/>
    </row>
    <row r="50" spans="1:16" x14ac:dyDescent="0.2">
      <c r="B50" s="81" t="s">
        <v>95</v>
      </c>
      <c r="C50" s="98" t="s">
        <v>10</v>
      </c>
      <c r="D50" s="104">
        <v>1</v>
      </c>
      <c r="E50" s="104">
        <v>1</v>
      </c>
      <c r="F50" s="104">
        <v>1</v>
      </c>
      <c r="G50" s="104">
        <v>1</v>
      </c>
      <c r="H50" s="104">
        <v>1</v>
      </c>
      <c r="I50" s="92"/>
      <c r="J50" s="92"/>
      <c r="K50" s="92"/>
      <c r="L50" s="92"/>
      <c r="M50" s="92"/>
      <c r="N50" s="92"/>
      <c r="O50" s="92"/>
      <c r="P50" s="92"/>
    </row>
    <row r="51" spans="1:16" x14ac:dyDescent="0.2">
      <c r="C51" s="98" t="s">
        <v>267</v>
      </c>
      <c r="D51" s="105">
        <v>1</v>
      </c>
      <c r="E51" s="105">
        <v>1.65</v>
      </c>
      <c r="F51" s="105">
        <v>1.65</v>
      </c>
      <c r="G51" s="105">
        <v>1.65</v>
      </c>
      <c r="H51" s="105">
        <v>1.65</v>
      </c>
      <c r="I51" s="92"/>
      <c r="J51" s="92"/>
      <c r="K51" s="92"/>
      <c r="L51" s="92"/>
      <c r="M51" s="92"/>
      <c r="N51" s="92"/>
      <c r="O51" s="92"/>
      <c r="P51" s="92"/>
    </row>
    <row r="52" spans="1:16" x14ac:dyDescent="0.2">
      <c r="C52" s="98" t="s">
        <v>209</v>
      </c>
      <c r="D52" s="105">
        <v>1</v>
      </c>
      <c r="E52" s="105">
        <v>2.73</v>
      </c>
      <c r="F52" s="105">
        <v>2.73</v>
      </c>
      <c r="G52" s="105">
        <v>2.73</v>
      </c>
      <c r="H52" s="105">
        <v>2.73</v>
      </c>
      <c r="I52" s="92"/>
      <c r="J52" s="92"/>
      <c r="K52" s="92"/>
      <c r="L52" s="92"/>
      <c r="M52" s="92"/>
      <c r="N52" s="92"/>
      <c r="O52" s="92"/>
      <c r="P52" s="92"/>
    </row>
    <row r="53" spans="1:16" x14ac:dyDescent="0.2">
      <c r="C53" s="98" t="s">
        <v>208</v>
      </c>
      <c r="D53" s="105">
        <v>1</v>
      </c>
      <c r="E53" s="105">
        <v>11.21</v>
      </c>
      <c r="F53" s="105">
        <v>11.21</v>
      </c>
      <c r="G53" s="105">
        <v>11.21</v>
      </c>
      <c r="H53" s="105">
        <v>11.21</v>
      </c>
      <c r="I53" s="92"/>
      <c r="J53" s="92"/>
      <c r="K53" s="92"/>
      <c r="L53" s="92"/>
      <c r="M53" s="92"/>
      <c r="N53" s="92"/>
      <c r="O53" s="92"/>
      <c r="P53" s="92"/>
    </row>
    <row r="54" spans="1:16" x14ac:dyDescent="0.2">
      <c r="C54" s="98"/>
      <c r="D54" s="98"/>
    </row>
    <row r="55" spans="1:16" s="84" customFormat="1" x14ac:dyDescent="0.2">
      <c r="A55" s="74" t="s">
        <v>271</v>
      </c>
    </row>
    <row r="56" spans="1:16" ht="26.45" customHeight="1" x14ac:dyDescent="0.2">
      <c r="A56" s="92" t="s">
        <v>121</v>
      </c>
      <c r="B56" s="71" t="s">
        <v>265</v>
      </c>
      <c r="C56" s="94" t="s">
        <v>272</v>
      </c>
      <c r="D56" s="76" t="s">
        <v>122</v>
      </c>
      <c r="E56" s="76" t="s">
        <v>123</v>
      </c>
      <c r="F56" s="76" t="s">
        <v>124</v>
      </c>
      <c r="G56" s="76" t="s">
        <v>125</v>
      </c>
      <c r="H56" s="91"/>
      <c r="M56" s="91"/>
      <c r="N56" s="91"/>
      <c r="O56" s="91"/>
      <c r="P56" s="91"/>
    </row>
    <row r="57" spans="1:16" x14ac:dyDescent="0.2">
      <c r="A57" s="71"/>
      <c r="B57" s="81" t="s">
        <v>101</v>
      </c>
      <c r="C57" s="98" t="s">
        <v>273</v>
      </c>
      <c r="D57" s="104">
        <v>1</v>
      </c>
      <c r="E57" s="104">
        <v>1</v>
      </c>
      <c r="F57" s="104">
        <v>1</v>
      </c>
      <c r="G57" s="104">
        <v>1</v>
      </c>
      <c r="H57" s="92"/>
      <c r="M57" s="92"/>
      <c r="N57" s="92"/>
      <c r="O57" s="92"/>
      <c r="P57" s="92"/>
    </row>
    <row r="58" spans="1:16" x14ac:dyDescent="0.2">
      <c r="C58" s="98" t="s">
        <v>274</v>
      </c>
      <c r="D58" s="105">
        <v>10.675000000000001</v>
      </c>
      <c r="E58" s="105">
        <v>10.675000000000001</v>
      </c>
      <c r="F58" s="105">
        <v>10.675000000000001</v>
      </c>
      <c r="G58" s="105">
        <v>10.675000000000001</v>
      </c>
      <c r="H58" s="92"/>
      <c r="M58" s="92"/>
      <c r="N58" s="92"/>
      <c r="O58" s="92"/>
      <c r="P58" s="92"/>
    </row>
    <row r="59" spans="1:16" x14ac:dyDescent="0.2">
      <c r="B59" s="81" t="s">
        <v>102</v>
      </c>
      <c r="C59" s="98" t="s">
        <v>273</v>
      </c>
      <c r="D59" s="104">
        <v>1</v>
      </c>
      <c r="E59" s="104">
        <v>1</v>
      </c>
      <c r="F59" s="104">
        <v>1</v>
      </c>
      <c r="G59" s="104">
        <v>1</v>
      </c>
      <c r="H59" s="92"/>
      <c r="M59" s="92"/>
      <c r="N59" s="92"/>
      <c r="O59" s="92"/>
      <c r="P59" s="92"/>
    </row>
    <row r="60" spans="1:16" x14ac:dyDescent="0.2">
      <c r="C60" s="98" t="s">
        <v>274</v>
      </c>
      <c r="D60" s="105">
        <v>10.675000000000001</v>
      </c>
      <c r="E60" s="105">
        <v>10.675000000000001</v>
      </c>
      <c r="F60" s="105">
        <v>10.675000000000001</v>
      </c>
      <c r="G60" s="105">
        <v>10.675000000000001</v>
      </c>
      <c r="H60" s="92"/>
      <c r="M60" s="92"/>
      <c r="N60" s="92"/>
      <c r="O60" s="92"/>
      <c r="P60" s="92"/>
    </row>
    <row r="61" spans="1:16" x14ac:dyDescent="0.2">
      <c r="B61" s="81" t="s">
        <v>103</v>
      </c>
      <c r="C61" s="98" t="s">
        <v>273</v>
      </c>
      <c r="D61" s="104">
        <v>1</v>
      </c>
      <c r="E61" s="104">
        <v>1</v>
      </c>
      <c r="F61" s="104">
        <v>1</v>
      </c>
      <c r="G61" s="104">
        <v>1</v>
      </c>
      <c r="H61" s="92"/>
      <c r="M61" s="92"/>
      <c r="N61" s="92"/>
      <c r="O61" s="92"/>
      <c r="P61" s="92"/>
    </row>
    <row r="62" spans="1:16" x14ac:dyDescent="0.2">
      <c r="C62" s="98" t="s">
        <v>274</v>
      </c>
      <c r="D62" s="105">
        <v>10.675000000000001</v>
      </c>
      <c r="E62" s="105">
        <v>10.675000000000001</v>
      </c>
      <c r="F62" s="105">
        <v>10.675000000000001</v>
      </c>
      <c r="G62" s="105">
        <v>10.675000000000001</v>
      </c>
      <c r="H62" s="92"/>
      <c r="M62" s="92"/>
      <c r="N62" s="92"/>
      <c r="O62" s="92"/>
      <c r="P62" s="92"/>
    </row>
    <row r="63" spans="1:16" x14ac:dyDescent="0.2">
      <c r="C63" s="98"/>
      <c r="D63" s="98"/>
    </row>
    <row r="64" spans="1:16" s="84" customFormat="1" x14ac:dyDescent="0.2">
      <c r="A64" s="74" t="s">
        <v>275</v>
      </c>
    </row>
    <row r="65" spans="1:16" ht="26.45" customHeight="1" x14ac:dyDescent="0.2">
      <c r="A65" s="92" t="s">
        <v>128</v>
      </c>
      <c r="B65" s="71" t="s">
        <v>265</v>
      </c>
      <c r="C65" s="94" t="s">
        <v>276</v>
      </c>
      <c r="D65" s="76" t="s">
        <v>109</v>
      </c>
      <c r="E65" s="76" t="s">
        <v>96</v>
      </c>
      <c r="F65" s="76" t="s">
        <v>97</v>
      </c>
      <c r="G65" s="76" t="s">
        <v>98</v>
      </c>
      <c r="H65" s="95" t="s">
        <v>99</v>
      </c>
      <c r="I65" s="91"/>
      <c r="J65" s="91"/>
      <c r="K65" s="91"/>
      <c r="L65" s="91"/>
      <c r="M65" s="91"/>
      <c r="N65" s="91"/>
      <c r="O65" s="91"/>
      <c r="P65" s="91"/>
    </row>
    <row r="66" spans="1:16" x14ac:dyDescent="0.2">
      <c r="A66" s="96"/>
      <c r="B66" s="81" t="s">
        <v>78</v>
      </c>
      <c r="C66" s="98" t="s">
        <v>129</v>
      </c>
      <c r="D66" s="104">
        <v>1</v>
      </c>
      <c r="E66" s="104">
        <v>1</v>
      </c>
      <c r="F66" s="104">
        <v>1</v>
      </c>
      <c r="G66" s="104">
        <v>1</v>
      </c>
      <c r="H66" s="92">
        <v>1</v>
      </c>
      <c r="I66" s="92"/>
      <c r="J66" s="92"/>
      <c r="K66" s="92"/>
      <c r="L66" s="92"/>
      <c r="M66" s="92"/>
      <c r="N66" s="92"/>
      <c r="O66" s="92"/>
      <c r="P66" s="92"/>
    </row>
    <row r="67" spans="1:16" x14ac:dyDescent="0.2">
      <c r="C67" s="98" t="s">
        <v>130</v>
      </c>
      <c r="D67" s="105">
        <v>1.35</v>
      </c>
      <c r="E67" s="105">
        <v>1</v>
      </c>
      <c r="F67" s="105">
        <v>1</v>
      </c>
      <c r="G67" s="105">
        <v>1</v>
      </c>
      <c r="H67" s="92">
        <v>1</v>
      </c>
      <c r="I67" s="92"/>
      <c r="J67" s="92"/>
      <c r="K67" s="92"/>
      <c r="L67" s="92"/>
      <c r="M67" s="92"/>
      <c r="N67" s="92"/>
      <c r="O67" s="92"/>
      <c r="P67" s="92"/>
    </row>
    <row r="68" spans="1:16" x14ac:dyDescent="0.2">
      <c r="C68" s="98" t="s">
        <v>131</v>
      </c>
      <c r="D68" s="105">
        <v>1.35</v>
      </c>
      <c r="E68" s="105">
        <v>1</v>
      </c>
      <c r="F68" s="105">
        <v>1</v>
      </c>
      <c r="G68" s="105">
        <v>1</v>
      </c>
      <c r="H68" s="92">
        <v>1</v>
      </c>
      <c r="I68" s="92"/>
      <c r="J68" s="92"/>
      <c r="K68" s="92"/>
      <c r="L68" s="92"/>
      <c r="M68" s="92"/>
      <c r="N68" s="92"/>
      <c r="O68" s="92"/>
      <c r="P68" s="92"/>
    </row>
    <row r="69" spans="1:16" x14ac:dyDescent="0.2">
      <c r="C69" s="98" t="s">
        <v>132</v>
      </c>
      <c r="D69" s="105">
        <v>5.4</v>
      </c>
      <c r="E69" s="105">
        <v>1</v>
      </c>
      <c r="F69" s="105">
        <v>1</v>
      </c>
      <c r="G69" s="105">
        <v>1</v>
      </c>
      <c r="H69" s="92">
        <v>1</v>
      </c>
      <c r="I69" s="92"/>
      <c r="J69" s="92"/>
      <c r="K69" s="92"/>
      <c r="L69" s="92"/>
      <c r="M69" s="92"/>
      <c r="N69" s="92"/>
      <c r="O69" s="92"/>
      <c r="P69" s="92"/>
    </row>
    <row r="70" spans="1:16" x14ac:dyDescent="0.2">
      <c r="B70" s="81" t="s">
        <v>79</v>
      </c>
      <c r="C70" s="98" t="s">
        <v>129</v>
      </c>
      <c r="D70" s="104">
        <v>1</v>
      </c>
      <c r="E70" s="104">
        <v>1</v>
      </c>
      <c r="F70" s="104">
        <v>1</v>
      </c>
      <c r="G70" s="104">
        <v>1</v>
      </c>
      <c r="H70" s="92">
        <v>1</v>
      </c>
      <c r="I70" s="92"/>
      <c r="J70" s="92"/>
      <c r="K70" s="92"/>
      <c r="L70" s="92"/>
      <c r="M70" s="92"/>
      <c r="N70" s="92"/>
      <c r="O70" s="92"/>
      <c r="P70" s="92"/>
    </row>
    <row r="71" spans="1:16" x14ac:dyDescent="0.2">
      <c r="C71" s="98" t="s">
        <v>130</v>
      </c>
      <c r="D71" s="105">
        <v>1.35</v>
      </c>
      <c r="E71" s="105">
        <v>1</v>
      </c>
      <c r="F71" s="105">
        <v>1</v>
      </c>
      <c r="G71" s="105">
        <v>1</v>
      </c>
      <c r="H71" s="92">
        <v>1</v>
      </c>
      <c r="I71" s="92"/>
      <c r="J71" s="92"/>
      <c r="K71" s="92"/>
      <c r="L71" s="92"/>
      <c r="M71" s="92"/>
      <c r="N71" s="92"/>
      <c r="O71" s="92"/>
      <c r="P71" s="92"/>
    </row>
    <row r="72" spans="1:16" x14ac:dyDescent="0.2">
      <c r="C72" s="98" t="s">
        <v>131</v>
      </c>
      <c r="D72" s="105">
        <v>1.35</v>
      </c>
      <c r="E72" s="105">
        <v>1</v>
      </c>
      <c r="F72" s="105">
        <v>1</v>
      </c>
      <c r="G72" s="105">
        <v>1</v>
      </c>
      <c r="H72" s="92">
        <v>1</v>
      </c>
      <c r="I72" s="92"/>
      <c r="J72" s="92"/>
      <c r="K72" s="92"/>
      <c r="L72" s="92"/>
      <c r="M72" s="92"/>
      <c r="N72" s="92"/>
      <c r="O72" s="92"/>
      <c r="P72" s="92"/>
    </row>
    <row r="73" spans="1:16" x14ac:dyDescent="0.2">
      <c r="C73" s="98" t="s">
        <v>132</v>
      </c>
      <c r="D73" s="105">
        <v>5.4</v>
      </c>
      <c r="E73" s="105">
        <v>1</v>
      </c>
      <c r="F73" s="105">
        <v>1</v>
      </c>
      <c r="G73" s="105">
        <v>1</v>
      </c>
      <c r="H73" s="92">
        <v>1</v>
      </c>
      <c r="I73" s="92"/>
      <c r="J73" s="92"/>
      <c r="K73" s="92"/>
      <c r="L73" s="92"/>
      <c r="M73" s="92"/>
      <c r="N73" s="92"/>
      <c r="O73" s="92"/>
      <c r="P73" s="92"/>
    </row>
    <row r="74" spans="1:16" x14ac:dyDescent="0.2">
      <c r="B74" s="81" t="s">
        <v>80</v>
      </c>
      <c r="C74" s="98" t="s">
        <v>129</v>
      </c>
      <c r="D74" s="104">
        <v>1</v>
      </c>
      <c r="E74" s="104">
        <v>1</v>
      </c>
      <c r="F74" s="104">
        <v>1</v>
      </c>
      <c r="G74" s="104">
        <v>1</v>
      </c>
      <c r="H74" s="92">
        <v>1</v>
      </c>
      <c r="I74" s="92"/>
      <c r="J74" s="92"/>
      <c r="K74" s="92"/>
      <c r="L74" s="92"/>
      <c r="M74" s="92"/>
      <c r="N74" s="92"/>
      <c r="O74" s="92"/>
      <c r="P74" s="92"/>
    </row>
    <row r="75" spans="1:16" x14ac:dyDescent="0.2">
      <c r="C75" s="98" t="s">
        <v>130</v>
      </c>
      <c r="D75" s="105">
        <v>1.35</v>
      </c>
      <c r="E75" s="105">
        <v>1</v>
      </c>
      <c r="F75" s="105">
        <v>1</v>
      </c>
      <c r="G75" s="105">
        <v>1</v>
      </c>
      <c r="H75" s="92">
        <v>1</v>
      </c>
      <c r="I75" s="92"/>
      <c r="J75" s="92"/>
      <c r="K75" s="92"/>
      <c r="L75" s="92"/>
      <c r="M75" s="92"/>
      <c r="N75" s="92"/>
      <c r="O75" s="92"/>
      <c r="P75" s="92"/>
    </row>
    <row r="76" spans="1:16" x14ac:dyDescent="0.2">
      <c r="C76" s="98" t="s">
        <v>131</v>
      </c>
      <c r="D76" s="105">
        <v>1.35</v>
      </c>
      <c r="E76" s="105">
        <v>1</v>
      </c>
      <c r="F76" s="105">
        <v>1</v>
      </c>
      <c r="G76" s="105">
        <v>1</v>
      </c>
      <c r="H76" s="92">
        <v>1</v>
      </c>
      <c r="I76" s="92"/>
      <c r="J76" s="92"/>
      <c r="K76" s="92"/>
      <c r="L76" s="92"/>
      <c r="M76" s="92"/>
      <c r="N76" s="92"/>
      <c r="O76" s="92"/>
      <c r="P76" s="92"/>
    </row>
    <row r="77" spans="1:16" x14ac:dyDescent="0.2">
      <c r="C77" s="98" t="s">
        <v>132</v>
      </c>
      <c r="D77" s="105">
        <v>5.4</v>
      </c>
      <c r="E77" s="105">
        <v>1</v>
      </c>
      <c r="F77" s="105">
        <v>1</v>
      </c>
      <c r="G77" s="105">
        <v>1</v>
      </c>
      <c r="H77" s="92">
        <v>1</v>
      </c>
      <c r="I77" s="92"/>
      <c r="J77" s="92"/>
      <c r="K77" s="92"/>
      <c r="L77" s="92"/>
      <c r="M77" s="92"/>
      <c r="N77" s="92"/>
      <c r="O77" s="92"/>
      <c r="P77" s="92"/>
    </row>
    <row r="78" spans="1:16" x14ac:dyDescent="0.2">
      <c r="B78" s="81" t="s">
        <v>82</v>
      </c>
      <c r="C78" s="98" t="s">
        <v>129</v>
      </c>
      <c r="D78" s="104">
        <v>1</v>
      </c>
      <c r="E78" s="104">
        <v>1</v>
      </c>
      <c r="F78" s="104">
        <v>1</v>
      </c>
      <c r="G78" s="104">
        <v>1</v>
      </c>
      <c r="H78" s="92">
        <v>1</v>
      </c>
      <c r="I78" s="92"/>
      <c r="J78" s="92"/>
      <c r="K78" s="92"/>
      <c r="L78" s="92"/>
      <c r="M78" s="92"/>
      <c r="N78" s="92"/>
      <c r="O78" s="92"/>
      <c r="P78" s="92"/>
    </row>
    <row r="79" spans="1:16" x14ac:dyDescent="0.2">
      <c r="C79" s="98" t="s">
        <v>130</v>
      </c>
      <c r="D79" s="105">
        <v>1</v>
      </c>
      <c r="E79" s="105">
        <v>1</v>
      </c>
      <c r="F79" s="105">
        <v>1</v>
      </c>
      <c r="G79" s="105">
        <v>1</v>
      </c>
      <c r="H79" s="92">
        <v>1</v>
      </c>
      <c r="I79" s="92"/>
      <c r="J79" s="92"/>
      <c r="K79" s="92"/>
      <c r="L79" s="92"/>
      <c r="M79" s="92"/>
      <c r="N79" s="92"/>
      <c r="O79" s="92"/>
      <c r="P79" s="92"/>
    </row>
    <row r="80" spans="1:16" x14ac:dyDescent="0.2">
      <c r="C80" s="98" t="s">
        <v>131</v>
      </c>
      <c r="D80" s="105">
        <v>1</v>
      </c>
      <c r="E80" s="105">
        <v>1</v>
      </c>
      <c r="F80" s="105">
        <v>1</v>
      </c>
      <c r="G80" s="105">
        <v>1</v>
      </c>
      <c r="H80" s="92">
        <v>1</v>
      </c>
      <c r="I80" s="92"/>
      <c r="J80" s="92"/>
      <c r="K80" s="92"/>
      <c r="L80" s="92"/>
      <c r="M80" s="92"/>
      <c r="N80" s="92"/>
      <c r="O80" s="92"/>
      <c r="P80" s="92"/>
    </row>
    <row r="81" spans="2:16" x14ac:dyDescent="0.2">
      <c r="C81" s="98" t="s">
        <v>132</v>
      </c>
      <c r="D81" s="105">
        <v>1</v>
      </c>
      <c r="E81" s="105">
        <v>1</v>
      </c>
      <c r="F81" s="105">
        <v>1</v>
      </c>
      <c r="G81" s="105">
        <v>1</v>
      </c>
      <c r="H81" s="92">
        <v>1</v>
      </c>
      <c r="I81" s="92"/>
      <c r="J81" s="92"/>
      <c r="K81" s="92"/>
      <c r="L81" s="92"/>
      <c r="M81" s="92"/>
      <c r="N81" s="92"/>
      <c r="O81" s="92"/>
      <c r="P81" s="92"/>
    </row>
    <row r="82" spans="2:16" x14ac:dyDescent="0.2">
      <c r="B82" s="81" t="s">
        <v>87</v>
      </c>
      <c r="C82" s="98" t="s">
        <v>129</v>
      </c>
      <c r="D82" s="104">
        <v>1</v>
      </c>
      <c r="E82" s="104">
        <v>1</v>
      </c>
      <c r="F82" s="104">
        <v>1</v>
      </c>
      <c r="G82" s="104">
        <v>1</v>
      </c>
      <c r="H82" s="92">
        <v>1</v>
      </c>
      <c r="I82" s="92"/>
      <c r="J82" s="92"/>
      <c r="K82" s="92"/>
      <c r="L82" s="92"/>
      <c r="M82" s="92"/>
      <c r="N82" s="92"/>
      <c r="O82" s="92"/>
      <c r="P82" s="92"/>
    </row>
    <row r="83" spans="2:16" x14ac:dyDescent="0.2">
      <c r="C83" s="98" t="s">
        <v>130</v>
      </c>
      <c r="D83" s="105">
        <v>1</v>
      </c>
      <c r="E83" s="105">
        <v>2.2799999999999998</v>
      </c>
      <c r="F83" s="105">
        <v>1</v>
      </c>
      <c r="G83" s="105">
        <v>1</v>
      </c>
      <c r="H83" s="92">
        <v>1</v>
      </c>
      <c r="I83" s="92"/>
      <c r="J83" s="92"/>
      <c r="K83" s="92"/>
      <c r="L83" s="92"/>
      <c r="M83" s="92"/>
      <c r="N83" s="92"/>
      <c r="O83" s="92"/>
      <c r="P83" s="92"/>
    </row>
    <row r="84" spans="2:16" x14ac:dyDescent="0.2">
      <c r="C84" s="98" t="s">
        <v>131</v>
      </c>
      <c r="D84" s="105">
        <v>1</v>
      </c>
      <c r="E84" s="105">
        <v>4.62</v>
      </c>
      <c r="F84" s="105">
        <v>1</v>
      </c>
      <c r="G84" s="105">
        <v>1</v>
      </c>
      <c r="H84" s="92">
        <v>1</v>
      </c>
      <c r="I84" s="92"/>
      <c r="J84" s="92"/>
      <c r="K84" s="92"/>
      <c r="L84" s="92"/>
      <c r="M84" s="92"/>
      <c r="N84" s="92"/>
      <c r="O84" s="92"/>
      <c r="P84" s="92"/>
    </row>
    <row r="85" spans="2:16" x14ac:dyDescent="0.2">
      <c r="C85" s="98" t="s">
        <v>132</v>
      </c>
      <c r="D85" s="105">
        <v>1</v>
      </c>
      <c r="E85" s="105">
        <v>10.53</v>
      </c>
      <c r="F85" s="105">
        <v>1.47</v>
      </c>
      <c r="G85" s="105">
        <v>2.57</v>
      </c>
      <c r="H85" s="92">
        <v>1</v>
      </c>
      <c r="I85" s="92"/>
      <c r="J85" s="92"/>
      <c r="K85" s="92"/>
      <c r="L85" s="92"/>
      <c r="M85" s="92"/>
      <c r="N85" s="92"/>
      <c r="O85" s="92"/>
      <c r="P85" s="92"/>
    </row>
    <row r="86" spans="2:16" x14ac:dyDescent="0.2">
      <c r="B86" s="81" t="s">
        <v>88</v>
      </c>
      <c r="C86" s="98" t="s">
        <v>129</v>
      </c>
      <c r="D86" s="104">
        <v>1</v>
      </c>
      <c r="E86" s="104">
        <v>1</v>
      </c>
      <c r="F86" s="104">
        <v>1</v>
      </c>
      <c r="G86" s="104">
        <v>1</v>
      </c>
      <c r="H86" s="92">
        <v>1</v>
      </c>
      <c r="I86" s="92"/>
      <c r="J86" s="92"/>
      <c r="K86" s="92"/>
      <c r="L86" s="92"/>
      <c r="M86" s="92"/>
      <c r="N86" s="92"/>
      <c r="O86" s="92"/>
      <c r="P86" s="92"/>
    </row>
    <row r="87" spans="2:16" x14ac:dyDescent="0.2">
      <c r="C87" s="98" t="s">
        <v>130</v>
      </c>
      <c r="D87" s="105">
        <v>1</v>
      </c>
      <c r="E87" s="105">
        <v>1.66</v>
      </c>
      <c r="F87" s="105">
        <v>1</v>
      </c>
      <c r="G87" s="105">
        <v>1</v>
      </c>
      <c r="H87" s="92">
        <v>1</v>
      </c>
      <c r="I87" s="92"/>
      <c r="J87" s="92"/>
      <c r="K87" s="92"/>
      <c r="L87" s="92"/>
      <c r="M87" s="92"/>
      <c r="N87" s="92"/>
      <c r="O87" s="92"/>
      <c r="P87" s="92"/>
    </row>
    <row r="88" spans="2:16" x14ac:dyDescent="0.2">
      <c r="C88" s="98" t="s">
        <v>131</v>
      </c>
      <c r="D88" s="105">
        <v>1</v>
      </c>
      <c r="E88" s="105">
        <v>2.5</v>
      </c>
      <c r="F88" s="105">
        <v>1</v>
      </c>
      <c r="G88" s="105">
        <v>1</v>
      </c>
      <c r="H88" s="92">
        <v>1</v>
      </c>
      <c r="I88" s="92"/>
      <c r="J88" s="92"/>
      <c r="K88" s="92"/>
      <c r="L88" s="92"/>
      <c r="M88" s="92"/>
      <c r="N88" s="92"/>
      <c r="O88" s="92"/>
      <c r="P88" s="92"/>
    </row>
    <row r="89" spans="2:16" x14ac:dyDescent="0.2">
      <c r="C89" s="98" t="s">
        <v>132</v>
      </c>
      <c r="D89" s="105">
        <v>1</v>
      </c>
      <c r="E89" s="105">
        <v>14.97</v>
      </c>
      <c r="F89" s="105">
        <v>1.92</v>
      </c>
      <c r="G89" s="105">
        <v>1.92</v>
      </c>
      <c r="H89" s="92">
        <v>1</v>
      </c>
      <c r="I89" s="92"/>
      <c r="J89" s="92"/>
      <c r="K89" s="92"/>
      <c r="L89" s="92"/>
      <c r="M89" s="92"/>
      <c r="N89" s="92"/>
      <c r="O89" s="92"/>
      <c r="P89" s="92"/>
    </row>
    <row r="90" spans="2:16" x14ac:dyDescent="0.2">
      <c r="B90" s="81" t="s">
        <v>90</v>
      </c>
      <c r="C90" s="98" t="s">
        <v>129</v>
      </c>
      <c r="D90" s="104">
        <v>1</v>
      </c>
      <c r="E90" s="104">
        <v>1</v>
      </c>
      <c r="F90" s="104">
        <v>1</v>
      </c>
      <c r="G90" s="104">
        <v>1</v>
      </c>
      <c r="H90" s="92">
        <v>1</v>
      </c>
      <c r="I90" s="92"/>
      <c r="J90" s="92"/>
      <c r="K90" s="92"/>
      <c r="L90" s="92"/>
      <c r="M90" s="92"/>
      <c r="N90" s="92"/>
      <c r="O90" s="92"/>
      <c r="P90" s="92"/>
    </row>
    <row r="91" spans="2:16" x14ac:dyDescent="0.2">
      <c r="C91" s="98" t="s">
        <v>130</v>
      </c>
      <c r="D91" s="105">
        <v>1</v>
      </c>
      <c r="E91" s="105">
        <v>1.48</v>
      </c>
      <c r="F91" s="105">
        <v>1</v>
      </c>
      <c r="G91" s="105">
        <v>1</v>
      </c>
      <c r="H91" s="92">
        <v>1</v>
      </c>
      <c r="I91" s="92"/>
      <c r="J91" s="92"/>
      <c r="K91" s="92"/>
      <c r="L91" s="92"/>
      <c r="M91" s="92"/>
      <c r="N91" s="92"/>
      <c r="O91" s="92"/>
      <c r="P91" s="92"/>
    </row>
    <row r="92" spans="2:16" x14ac:dyDescent="0.2">
      <c r="C92" s="98" t="s">
        <v>131</v>
      </c>
      <c r="D92" s="105">
        <v>1</v>
      </c>
      <c r="E92" s="105">
        <v>2.84</v>
      </c>
      <c r="F92" s="105">
        <v>1</v>
      </c>
      <c r="G92" s="105">
        <v>1</v>
      </c>
      <c r="H92" s="92">
        <v>1</v>
      </c>
      <c r="I92" s="92"/>
      <c r="J92" s="92"/>
      <c r="K92" s="92"/>
      <c r="L92" s="92"/>
      <c r="M92" s="92"/>
      <c r="N92" s="92"/>
      <c r="O92" s="92"/>
      <c r="P92" s="92"/>
    </row>
    <row r="93" spans="2:16" x14ac:dyDescent="0.2">
      <c r="C93" s="98" t="s">
        <v>132</v>
      </c>
      <c r="D93" s="105">
        <v>1</v>
      </c>
      <c r="E93" s="105">
        <v>14.4</v>
      </c>
      <c r="F93" s="105">
        <v>3.69</v>
      </c>
      <c r="G93" s="105">
        <v>3.69</v>
      </c>
      <c r="H93" s="92">
        <v>1</v>
      </c>
      <c r="I93" s="92"/>
      <c r="J93" s="92"/>
      <c r="K93" s="92"/>
      <c r="L93" s="92"/>
      <c r="M93" s="92"/>
      <c r="N93" s="92"/>
      <c r="O93" s="92"/>
      <c r="P93" s="92"/>
    </row>
    <row r="94" spans="2:16" x14ac:dyDescent="0.2">
      <c r="B94" s="81" t="s">
        <v>89</v>
      </c>
      <c r="C94" s="98" t="s">
        <v>129</v>
      </c>
      <c r="D94" s="104">
        <v>1</v>
      </c>
      <c r="E94" s="104">
        <v>1</v>
      </c>
      <c r="F94" s="104">
        <v>1</v>
      </c>
      <c r="G94" s="104">
        <v>1</v>
      </c>
      <c r="H94" s="92">
        <v>1</v>
      </c>
      <c r="I94" s="92"/>
      <c r="J94" s="92"/>
      <c r="K94" s="92"/>
      <c r="L94" s="92"/>
      <c r="M94" s="92"/>
      <c r="N94" s="92"/>
      <c r="O94" s="92"/>
      <c r="P94" s="92"/>
    </row>
    <row r="95" spans="2:16" x14ac:dyDescent="0.2">
      <c r="C95" s="98" t="s">
        <v>130</v>
      </c>
      <c r="D95" s="105">
        <v>1</v>
      </c>
      <c r="E95" s="105">
        <v>1.48</v>
      </c>
      <c r="F95" s="105">
        <v>1</v>
      </c>
      <c r="G95" s="105">
        <v>1</v>
      </c>
      <c r="H95" s="92">
        <v>1</v>
      </c>
      <c r="I95" s="92"/>
      <c r="J95" s="92"/>
      <c r="K95" s="92"/>
      <c r="L95" s="92"/>
      <c r="M95" s="92"/>
      <c r="N95" s="92"/>
      <c r="O95" s="92"/>
      <c r="P95" s="92"/>
    </row>
    <row r="96" spans="2:16" x14ac:dyDescent="0.2">
      <c r="C96" s="98" t="s">
        <v>131</v>
      </c>
      <c r="D96" s="105">
        <v>1</v>
      </c>
      <c r="E96" s="105">
        <v>2.84</v>
      </c>
      <c r="F96" s="105">
        <v>1</v>
      </c>
      <c r="G96" s="105">
        <v>1</v>
      </c>
      <c r="H96" s="92">
        <v>1</v>
      </c>
      <c r="I96" s="92"/>
      <c r="J96" s="92"/>
      <c r="K96" s="92"/>
      <c r="L96" s="92"/>
      <c r="M96" s="92"/>
      <c r="N96" s="92"/>
      <c r="O96" s="92"/>
      <c r="P96" s="92"/>
    </row>
    <row r="97" spans="1:16" x14ac:dyDescent="0.2">
      <c r="C97" s="98" t="s">
        <v>132</v>
      </c>
      <c r="D97" s="105">
        <v>1</v>
      </c>
      <c r="E97" s="105">
        <v>14.4</v>
      </c>
      <c r="F97" s="105">
        <v>3.69</v>
      </c>
      <c r="G97" s="105">
        <v>3.69</v>
      </c>
      <c r="H97" s="92">
        <v>1</v>
      </c>
      <c r="I97" s="92"/>
      <c r="J97" s="92"/>
      <c r="K97" s="92"/>
      <c r="L97" s="92"/>
      <c r="M97" s="92"/>
      <c r="N97" s="92"/>
      <c r="O97" s="92"/>
      <c r="P97" s="92"/>
    </row>
    <row r="98" spans="1:16" x14ac:dyDescent="0.2">
      <c r="B98" s="81" t="s">
        <v>92</v>
      </c>
      <c r="C98" s="98" t="s">
        <v>129</v>
      </c>
      <c r="D98" s="104">
        <v>1</v>
      </c>
      <c r="E98" s="104">
        <v>1</v>
      </c>
      <c r="F98" s="104">
        <v>1</v>
      </c>
      <c r="G98" s="104">
        <v>1</v>
      </c>
      <c r="H98" s="92">
        <v>1</v>
      </c>
      <c r="I98" s="92"/>
      <c r="J98" s="92"/>
      <c r="K98" s="92"/>
      <c r="L98" s="92"/>
      <c r="M98" s="92"/>
      <c r="N98" s="92"/>
      <c r="O98" s="92"/>
      <c r="P98" s="92"/>
    </row>
    <row r="99" spans="1:16" x14ac:dyDescent="0.2">
      <c r="C99" s="98" t="s">
        <v>130</v>
      </c>
      <c r="D99" s="105">
        <v>1</v>
      </c>
      <c r="E99" s="105">
        <v>1.48</v>
      </c>
      <c r="F99" s="105">
        <v>1</v>
      </c>
      <c r="G99" s="105">
        <v>1</v>
      </c>
      <c r="H99" s="92">
        <v>1</v>
      </c>
      <c r="I99" s="92"/>
      <c r="J99" s="92"/>
      <c r="K99" s="92"/>
      <c r="L99" s="92"/>
      <c r="M99" s="92"/>
      <c r="N99" s="92"/>
      <c r="O99" s="92"/>
      <c r="P99" s="92"/>
    </row>
    <row r="100" spans="1:16" x14ac:dyDescent="0.2">
      <c r="C100" s="98" t="s">
        <v>131</v>
      </c>
      <c r="D100" s="105">
        <v>1</v>
      </c>
      <c r="E100" s="105">
        <v>2.84</v>
      </c>
      <c r="F100" s="105">
        <v>1</v>
      </c>
      <c r="G100" s="105">
        <v>1</v>
      </c>
      <c r="H100" s="92">
        <v>1</v>
      </c>
      <c r="I100" s="92"/>
      <c r="J100" s="92"/>
      <c r="K100" s="92"/>
      <c r="L100" s="92"/>
      <c r="M100" s="92"/>
      <c r="N100" s="92"/>
      <c r="O100" s="92"/>
      <c r="P100" s="92"/>
    </row>
    <row r="101" spans="1:16" x14ac:dyDescent="0.2">
      <c r="C101" s="98" t="s">
        <v>132</v>
      </c>
      <c r="D101" s="105">
        <v>1</v>
      </c>
      <c r="E101" s="105">
        <v>14.4</v>
      </c>
      <c r="F101" s="105">
        <v>3.69</v>
      </c>
      <c r="G101" s="105">
        <v>3.69</v>
      </c>
      <c r="H101" s="92">
        <v>1</v>
      </c>
      <c r="I101" s="92"/>
      <c r="J101" s="92"/>
      <c r="K101" s="92"/>
      <c r="L101" s="92"/>
      <c r="M101" s="92"/>
      <c r="N101" s="92"/>
      <c r="O101" s="92"/>
      <c r="P101" s="92"/>
    </row>
    <row r="103" spans="1:16" s="84" customFormat="1" x14ac:dyDescent="0.2">
      <c r="A103" s="74" t="s">
        <v>277</v>
      </c>
    </row>
    <row r="104" spans="1:16" ht="26.45" customHeight="1" x14ac:dyDescent="0.2">
      <c r="A104" s="92" t="s">
        <v>87</v>
      </c>
      <c r="B104" s="96" t="s">
        <v>132</v>
      </c>
      <c r="C104" s="94" t="s">
        <v>276</v>
      </c>
      <c r="D104" s="76" t="s">
        <v>109</v>
      </c>
      <c r="E104" s="76" t="s">
        <v>96</v>
      </c>
      <c r="F104" s="76" t="s">
        <v>97</v>
      </c>
      <c r="G104" s="76" t="s">
        <v>98</v>
      </c>
      <c r="H104" s="95" t="s">
        <v>99</v>
      </c>
      <c r="I104" s="91"/>
      <c r="J104" s="91"/>
      <c r="K104" s="91"/>
      <c r="L104" s="91"/>
      <c r="M104" s="91"/>
      <c r="N104" s="91"/>
      <c r="O104" s="91"/>
      <c r="P104" s="91"/>
    </row>
    <row r="105" spans="1:16" x14ac:dyDescent="0.2">
      <c r="A105" s="71"/>
      <c r="C105" s="98" t="s">
        <v>129</v>
      </c>
      <c r="D105" s="104">
        <v>1</v>
      </c>
      <c r="E105" s="104">
        <v>1</v>
      </c>
      <c r="F105" s="104">
        <v>1</v>
      </c>
      <c r="G105" s="104">
        <v>1</v>
      </c>
      <c r="H105" s="92">
        <v>1</v>
      </c>
      <c r="I105" s="92"/>
      <c r="J105" s="92"/>
      <c r="K105" s="92"/>
      <c r="L105" s="92"/>
      <c r="M105" s="92"/>
      <c r="N105" s="92"/>
      <c r="O105" s="92"/>
      <c r="P105" s="92"/>
    </row>
    <row r="106" spans="1:16" x14ac:dyDescent="0.2">
      <c r="C106" s="98" t="s">
        <v>130</v>
      </c>
      <c r="D106" s="105">
        <v>1.26</v>
      </c>
      <c r="E106" s="105">
        <v>1.26</v>
      </c>
      <c r="F106" s="105">
        <v>1</v>
      </c>
      <c r="G106" s="105">
        <v>1</v>
      </c>
      <c r="H106" s="92">
        <v>1</v>
      </c>
      <c r="I106" s="92"/>
      <c r="J106" s="92"/>
      <c r="K106" s="92"/>
      <c r="L106" s="92"/>
      <c r="M106" s="92"/>
      <c r="N106" s="92"/>
      <c r="O106" s="92"/>
      <c r="P106" s="92"/>
    </row>
    <row r="107" spans="1:16" x14ac:dyDescent="0.2">
      <c r="C107" s="98" t="s">
        <v>131</v>
      </c>
      <c r="D107" s="105">
        <v>1.68</v>
      </c>
      <c r="E107" s="105">
        <v>1.68</v>
      </c>
      <c r="F107" s="105">
        <v>1</v>
      </c>
      <c r="G107" s="105">
        <v>1</v>
      </c>
      <c r="H107" s="92">
        <v>1</v>
      </c>
      <c r="I107" s="92"/>
      <c r="J107" s="92"/>
      <c r="K107" s="92"/>
      <c r="L107" s="92"/>
      <c r="M107" s="92"/>
      <c r="N107" s="92"/>
      <c r="O107" s="92"/>
      <c r="P107" s="92"/>
    </row>
    <row r="108" spans="1:16" x14ac:dyDescent="0.2">
      <c r="C108" s="98" t="s">
        <v>132</v>
      </c>
      <c r="D108" s="105">
        <v>2.65</v>
      </c>
      <c r="E108" s="105">
        <v>2.65</v>
      </c>
      <c r="F108" s="105">
        <v>2.0699999999999998</v>
      </c>
      <c r="G108" s="105">
        <v>2.0699999999999998</v>
      </c>
      <c r="H108" s="92">
        <v>1</v>
      </c>
      <c r="I108" s="92"/>
      <c r="J108" s="92"/>
      <c r="K108" s="92"/>
      <c r="L108" s="92"/>
      <c r="M108" s="92"/>
      <c r="N108" s="92"/>
      <c r="O108" s="92"/>
      <c r="P108" s="92"/>
    </row>
    <row r="110" spans="1:16" s="108" customFormat="1" x14ac:dyDescent="0.2">
      <c r="A110" s="107" t="s">
        <v>235</v>
      </c>
      <c r="H110" s="107"/>
    </row>
    <row r="111" spans="1:16" x14ac:dyDescent="0.2">
      <c r="A111" s="74" t="s">
        <v>264</v>
      </c>
      <c r="B111" s="84"/>
      <c r="C111" s="84"/>
      <c r="D111" s="84"/>
      <c r="E111" s="84"/>
      <c r="F111" s="84"/>
      <c r="G111" s="84"/>
      <c r="H111" s="84"/>
    </row>
    <row r="112" spans="1:16" x14ac:dyDescent="0.2">
      <c r="A112" s="92" t="s">
        <v>226</v>
      </c>
      <c r="B112" s="90" t="s">
        <v>265</v>
      </c>
      <c r="C112" s="90" t="s">
        <v>266</v>
      </c>
      <c r="D112" s="76" t="s">
        <v>109</v>
      </c>
      <c r="E112" s="76" t="s">
        <v>96</v>
      </c>
      <c r="F112" s="76" t="s">
        <v>97</v>
      </c>
      <c r="G112" s="76" t="s">
        <v>98</v>
      </c>
      <c r="H112" s="76" t="s">
        <v>99</v>
      </c>
    </row>
    <row r="113" spans="1:8" x14ac:dyDescent="0.2">
      <c r="A113" s="71"/>
      <c r="B113" s="81" t="s">
        <v>87</v>
      </c>
      <c r="C113" s="98" t="s">
        <v>10</v>
      </c>
      <c r="D113" s="106">
        <f t="shared" ref="D113:H122" si="0">D3*0.8</f>
        <v>0.8</v>
      </c>
      <c r="E113" s="106">
        <f t="shared" si="0"/>
        <v>0.8</v>
      </c>
      <c r="F113" s="106">
        <f t="shared" si="0"/>
        <v>0.8</v>
      </c>
      <c r="G113" s="106">
        <f t="shared" si="0"/>
        <v>0.8</v>
      </c>
      <c r="H113" s="106">
        <f t="shared" si="0"/>
        <v>0.8</v>
      </c>
    </row>
    <row r="114" spans="1:8" x14ac:dyDescent="0.2">
      <c r="C114" s="98" t="s">
        <v>267</v>
      </c>
      <c r="D114" s="106">
        <f t="shared" si="0"/>
        <v>0.8</v>
      </c>
      <c r="E114" s="106">
        <f t="shared" si="0"/>
        <v>1.3360000000000001</v>
      </c>
      <c r="F114" s="106">
        <f t="shared" si="0"/>
        <v>1.3360000000000001</v>
      </c>
      <c r="G114" s="106">
        <f t="shared" si="0"/>
        <v>1.3360000000000001</v>
      </c>
      <c r="H114" s="106">
        <f t="shared" si="0"/>
        <v>1.3360000000000001</v>
      </c>
    </row>
    <row r="115" spans="1:8" x14ac:dyDescent="0.2">
      <c r="C115" s="98" t="s">
        <v>268</v>
      </c>
      <c r="D115" s="106">
        <f t="shared" si="0"/>
        <v>0.8</v>
      </c>
      <c r="E115" s="106">
        <f t="shared" si="0"/>
        <v>1.9039999999999999</v>
      </c>
      <c r="F115" s="106">
        <f t="shared" si="0"/>
        <v>1.9039999999999999</v>
      </c>
      <c r="G115" s="106">
        <f t="shared" si="0"/>
        <v>1.9039999999999999</v>
      </c>
      <c r="H115" s="106">
        <f t="shared" si="0"/>
        <v>1.9039999999999999</v>
      </c>
    </row>
    <row r="116" spans="1:8" x14ac:dyDescent="0.2">
      <c r="C116" s="98" t="s">
        <v>269</v>
      </c>
      <c r="D116" s="106">
        <f t="shared" si="0"/>
        <v>0.8</v>
      </c>
      <c r="E116" s="106">
        <f t="shared" si="0"/>
        <v>5.0640000000000001</v>
      </c>
      <c r="F116" s="106">
        <f t="shared" si="0"/>
        <v>5.0640000000000001</v>
      </c>
      <c r="G116" s="106">
        <f t="shared" si="0"/>
        <v>5.0640000000000001</v>
      </c>
      <c r="H116" s="106">
        <f t="shared" si="0"/>
        <v>5.0640000000000001</v>
      </c>
    </row>
    <row r="117" spans="1:8" x14ac:dyDescent="0.2">
      <c r="B117" s="81" t="s">
        <v>88</v>
      </c>
      <c r="C117" s="98" t="s">
        <v>10</v>
      </c>
      <c r="D117" s="106">
        <f t="shared" si="0"/>
        <v>0.8</v>
      </c>
      <c r="E117" s="106">
        <f t="shared" si="0"/>
        <v>0.8</v>
      </c>
      <c r="F117" s="106">
        <f t="shared" si="0"/>
        <v>0.8</v>
      </c>
      <c r="G117" s="106">
        <f t="shared" si="0"/>
        <v>0.8</v>
      </c>
      <c r="H117" s="106">
        <f t="shared" si="0"/>
        <v>0.8</v>
      </c>
    </row>
    <row r="118" spans="1:8" x14ac:dyDescent="0.2">
      <c r="C118" s="98" t="s">
        <v>267</v>
      </c>
      <c r="D118" s="106">
        <f t="shared" si="0"/>
        <v>0.8</v>
      </c>
      <c r="E118" s="106">
        <f t="shared" si="0"/>
        <v>1.2400000000000002</v>
      </c>
      <c r="F118" s="106">
        <f t="shared" si="0"/>
        <v>1.2400000000000002</v>
      </c>
      <c r="G118" s="106">
        <f t="shared" si="0"/>
        <v>1.2400000000000002</v>
      </c>
      <c r="H118" s="106">
        <f t="shared" si="0"/>
        <v>1.2400000000000002</v>
      </c>
    </row>
    <row r="119" spans="1:8" x14ac:dyDescent="0.2">
      <c r="C119" s="98" t="s">
        <v>268</v>
      </c>
      <c r="D119" s="106">
        <f t="shared" si="0"/>
        <v>0.8</v>
      </c>
      <c r="E119" s="106">
        <f t="shared" si="0"/>
        <v>1.7440000000000002</v>
      </c>
      <c r="F119" s="106">
        <f t="shared" si="0"/>
        <v>1.7440000000000002</v>
      </c>
      <c r="G119" s="106">
        <f t="shared" si="0"/>
        <v>1.7440000000000002</v>
      </c>
      <c r="H119" s="106">
        <f t="shared" si="0"/>
        <v>1.7440000000000002</v>
      </c>
    </row>
    <row r="120" spans="1:8" x14ac:dyDescent="0.2">
      <c r="C120" s="98" t="s">
        <v>269</v>
      </c>
      <c r="D120" s="106">
        <f t="shared" si="0"/>
        <v>0.8</v>
      </c>
      <c r="E120" s="106">
        <f t="shared" si="0"/>
        <v>5.1120000000000001</v>
      </c>
      <c r="F120" s="106">
        <f t="shared" si="0"/>
        <v>5.1120000000000001</v>
      </c>
      <c r="G120" s="106">
        <f t="shared" si="0"/>
        <v>5.1120000000000001</v>
      </c>
      <c r="H120" s="106">
        <f t="shared" si="0"/>
        <v>5.1120000000000001</v>
      </c>
    </row>
    <row r="121" spans="1:8" x14ac:dyDescent="0.2">
      <c r="B121" s="81" t="s">
        <v>90</v>
      </c>
      <c r="C121" s="98" t="s">
        <v>10</v>
      </c>
      <c r="D121" s="106">
        <f t="shared" si="0"/>
        <v>0.8</v>
      </c>
      <c r="E121" s="106">
        <f t="shared" si="0"/>
        <v>0.8</v>
      </c>
      <c r="F121" s="106">
        <f t="shared" si="0"/>
        <v>0.8</v>
      </c>
      <c r="G121" s="106">
        <f t="shared" si="0"/>
        <v>0.8</v>
      </c>
      <c r="H121" s="106">
        <f t="shared" si="0"/>
        <v>0.8</v>
      </c>
    </row>
    <row r="122" spans="1:8" x14ac:dyDescent="0.2">
      <c r="C122" s="98" t="s">
        <v>267</v>
      </c>
      <c r="D122" s="106">
        <f t="shared" si="0"/>
        <v>0.8</v>
      </c>
      <c r="E122" s="106">
        <f t="shared" si="0"/>
        <v>0.8</v>
      </c>
      <c r="F122" s="106">
        <f t="shared" si="0"/>
        <v>0.8</v>
      </c>
      <c r="G122" s="106">
        <f t="shared" si="0"/>
        <v>0.8</v>
      </c>
      <c r="H122" s="106">
        <f t="shared" si="0"/>
        <v>0.8</v>
      </c>
    </row>
    <row r="123" spans="1:8" x14ac:dyDescent="0.2">
      <c r="C123" s="98" t="s">
        <v>268</v>
      </c>
      <c r="D123" s="106">
        <f t="shared" ref="D123:H132" si="1">D13*0.8</f>
        <v>0.8</v>
      </c>
      <c r="E123" s="106">
        <f t="shared" si="1"/>
        <v>2.2320000000000002</v>
      </c>
      <c r="F123" s="106">
        <f t="shared" si="1"/>
        <v>2.2320000000000002</v>
      </c>
      <c r="G123" s="106">
        <f t="shared" si="1"/>
        <v>2.2320000000000002</v>
      </c>
      <c r="H123" s="106">
        <f t="shared" si="1"/>
        <v>2.2320000000000002</v>
      </c>
    </row>
    <row r="124" spans="1:8" x14ac:dyDescent="0.2">
      <c r="C124" s="98" t="s">
        <v>269</v>
      </c>
      <c r="D124" s="106">
        <f t="shared" si="1"/>
        <v>0.8</v>
      </c>
      <c r="E124" s="106">
        <f t="shared" si="1"/>
        <v>4.8079999999999998</v>
      </c>
      <c r="F124" s="106">
        <f t="shared" si="1"/>
        <v>4.8079999999999998</v>
      </c>
      <c r="G124" s="106">
        <f t="shared" si="1"/>
        <v>4.8079999999999998</v>
      </c>
      <c r="H124" s="106">
        <f t="shared" si="1"/>
        <v>4.8079999999999998</v>
      </c>
    </row>
    <row r="125" spans="1:8" x14ac:dyDescent="0.2">
      <c r="B125" s="81" t="s">
        <v>91</v>
      </c>
      <c r="C125" s="98" t="s">
        <v>10</v>
      </c>
      <c r="D125" s="106">
        <f t="shared" si="1"/>
        <v>0.8</v>
      </c>
      <c r="E125" s="106">
        <f t="shared" si="1"/>
        <v>0.8</v>
      </c>
      <c r="F125" s="106">
        <f t="shared" si="1"/>
        <v>0.8</v>
      </c>
      <c r="G125" s="106">
        <f t="shared" si="1"/>
        <v>0.8</v>
      </c>
      <c r="H125" s="106">
        <f t="shared" si="1"/>
        <v>0.8</v>
      </c>
    </row>
    <row r="126" spans="1:8" x14ac:dyDescent="0.2">
      <c r="C126" s="98" t="s">
        <v>267</v>
      </c>
      <c r="D126" s="106">
        <f t="shared" si="1"/>
        <v>0.8</v>
      </c>
      <c r="E126" s="106">
        <f t="shared" si="1"/>
        <v>0.8</v>
      </c>
      <c r="F126" s="106">
        <f t="shared" si="1"/>
        <v>0.8</v>
      </c>
      <c r="G126" s="106">
        <f t="shared" si="1"/>
        <v>0.8</v>
      </c>
      <c r="H126" s="106">
        <f t="shared" si="1"/>
        <v>0.8</v>
      </c>
    </row>
    <row r="127" spans="1:8" x14ac:dyDescent="0.2">
      <c r="C127" s="98" t="s">
        <v>268</v>
      </c>
      <c r="D127" s="106">
        <f t="shared" si="1"/>
        <v>0.8</v>
      </c>
      <c r="E127" s="106">
        <f t="shared" si="1"/>
        <v>0.8</v>
      </c>
      <c r="F127" s="106">
        <f t="shared" si="1"/>
        <v>0.8</v>
      </c>
      <c r="G127" s="106">
        <f t="shared" si="1"/>
        <v>0.8</v>
      </c>
      <c r="H127" s="106">
        <f t="shared" si="1"/>
        <v>0.8</v>
      </c>
    </row>
    <row r="128" spans="1:8" x14ac:dyDescent="0.2">
      <c r="C128" s="98" t="s">
        <v>269</v>
      </c>
      <c r="D128" s="106">
        <f t="shared" si="1"/>
        <v>0.8</v>
      </c>
      <c r="E128" s="106">
        <f t="shared" si="1"/>
        <v>0.8</v>
      </c>
      <c r="F128" s="106">
        <f t="shared" si="1"/>
        <v>0.8</v>
      </c>
      <c r="G128" s="106">
        <f t="shared" si="1"/>
        <v>0.8</v>
      </c>
      <c r="H128" s="106">
        <f t="shared" si="1"/>
        <v>0.8</v>
      </c>
    </row>
    <row r="129" spans="1:8" x14ac:dyDescent="0.2">
      <c r="B129" s="81" t="s">
        <v>89</v>
      </c>
      <c r="C129" s="98" t="s">
        <v>10</v>
      </c>
      <c r="D129" s="106">
        <f t="shared" si="1"/>
        <v>0.8</v>
      </c>
      <c r="E129" s="106">
        <f t="shared" si="1"/>
        <v>0.8</v>
      </c>
      <c r="F129" s="106">
        <f t="shared" si="1"/>
        <v>0.8</v>
      </c>
      <c r="G129" s="106">
        <f t="shared" si="1"/>
        <v>0.8</v>
      </c>
      <c r="H129" s="106">
        <f t="shared" si="1"/>
        <v>0.8</v>
      </c>
    </row>
    <row r="130" spans="1:8" x14ac:dyDescent="0.2">
      <c r="C130" s="98" t="s">
        <v>267</v>
      </c>
      <c r="D130" s="106">
        <f t="shared" si="1"/>
        <v>0.8</v>
      </c>
      <c r="E130" s="106">
        <f t="shared" si="1"/>
        <v>0.8</v>
      </c>
      <c r="F130" s="106">
        <f t="shared" si="1"/>
        <v>0.8</v>
      </c>
      <c r="G130" s="106">
        <f t="shared" si="1"/>
        <v>0.8</v>
      </c>
      <c r="H130" s="106">
        <f t="shared" si="1"/>
        <v>0.8</v>
      </c>
    </row>
    <row r="131" spans="1:8" x14ac:dyDescent="0.2">
      <c r="C131" s="98" t="s">
        <v>268</v>
      </c>
      <c r="D131" s="106">
        <f t="shared" si="1"/>
        <v>0.8</v>
      </c>
      <c r="E131" s="106">
        <f t="shared" si="1"/>
        <v>1.4880000000000002</v>
      </c>
      <c r="F131" s="106">
        <f t="shared" si="1"/>
        <v>1.4880000000000002</v>
      </c>
      <c r="G131" s="106">
        <f t="shared" si="1"/>
        <v>1.4880000000000002</v>
      </c>
      <c r="H131" s="106">
        <f t="shared" si="1"/>
        <v>1.4880000000000002</v>
      </c>
    </row>
    <row r="132" spans="1:8" x14ac:dyDescent="0.2">
      <c r="C132" s="98" t="s">
        <v>269</v>
      </c>
      <c r="D132" s="106">
        <f t="shared" si="1"/>
        <v>0.8</v>
      </c>
      <c r="E132" s="106">
        <f t="shared" si="1"/>
        <v>2.4079999999999999</v>
      </c>
      <c r="F132" s="106">
        <f t="shared" si="1"/>
        <v>2.4079999999999999</v>
      </c>
      <c r="G132" s="106">
        <f t="shared" si="1"/>
        <v>2.4079999999999999</v>
      </c>
      <c r="H132" s="106">
        <f t="shared" si="1"/>
        <v>2.4079999999999999</v>
      </c>
    </row>
    <row r="133" spans="1:8" x14ac:dyDescent="0.2">
      <c r="B133" s="81" t="s">
        <v>95</v>
      </c>
      <c r="C133" s="98" t="s">
        <v>10</v>
      </c>
      <c r="D133" s="106">
        <f t="shared" ref="D133:H136" si="2">D23*0.8</f>
        <v>0.8</v>
      </c>
      <c r="E133" s="106">
        <f t="shared" si="2"/>
        <v>0.8</v>
      </c>
      <c r="F133" s="106">
        <f t="shared" si="2"/>
        <v>0.8</v>
      </c>
      <c r="G133" s="106">
        <f t="shared" si="2"/>
        <v>0.8</v>
      </c>
      <c r="H133" s="106">
        <f t="shared" si="2"/>
        <v>0.8</v>
      </c>
    </row>
    <row r="134" spans="1:8" x14ac:dyDescent="0.2">
      <c r="C134" s="98" t="s">
        <v>267</v>
      </c>
      <c r="D134" s="106">
        <f t="shared" si="2"/>
        <v>0.8</v>
      </c>
      <c r="E134" s="106">
        <f t="shared" si="2"/>
        <v>0.8</v>
      </c>
      <c r="F134" s="106">
        <f t="shared" si="2"/>
        <v>0.8</v>
      </c>
      <c r="G134" s="106">
        <f t="shared" si="2"/>
        <v>0.8</v>
      </c>
      <c r="H134" s="106">
        <f t="shared" si="2"/>
        <v>0.8</v>
      </c>
    </row>
    <row r="135" spans="1:8" x14ac:dyDescent="0.2">
      <c r="C135" s="98" t="s">
        <v>268</v>
      </c>
      <c r="D135" s="106">
        <f t="shared" si="2"/>
        <v>0.8</v>
      </c>
      <c r="E135" s="106">
        <f t="shared" si="2"/>
        <v>1.4880000000000002</v>
      </c>
      <c r="F135" s="106">
        <f t="shared" si="2"/>
        <v>1.4880000000000002</v>
      </c>
      <c r="G135" s="106">
        <f t="shared" si="2"/>
        <v>1.4880000000000002</v>
      </c>
      <c r="H135" s="106">
        <f t="shared" si="2"/>
        <v>1.4880000000000002</v>
      </c>
    </row>
    <row r="136" spans="1:8" x14ac:dyDescent="0.2">
      <c r="C136" s="98" t="s">
        <v>269</v>
      </c>
      <c r="D136" s="106">
        <f t="shared" si="2"/>
        <v>0.8</v>
      </c>
      <c r="E136" s="106">
        <f t="shared" si="2"/>
        <v>2.4079999999999999</v>
      </c>
      <c r="F136" s="106">
        <f t="shared" si="2"/>
        <v>2.4079999999999999</v>
      </c>
      <c r="G136" s="106">
        <f t="shared" si="2"/>
        <v>2.4079999999999999</v>
      </c>
      <c r="H136" s="106">
        <f t="shared" si="2"/>
        <v>2.4079999999999999</v>
      </c>
    </row>
    <row r="138" spans="1:8" x14ac:dyDescent="0.2">
      <c r="A138" s="74" t="s">
        <v>278</v>
      </c>
      <c r="B138" s="84"/>
      <c r="C138" s="84"/>
      <c r="D138" s="84"/>
      <c r="E138" s="84"/>
      <c r="F138" s="84"/>
      <c r="G138" s="84"/>
      <c r="H138" s="84"/>
    </row>
    <row r="139" spans="1:8" x14ac:dyDescent="0.2">
      <c r="A139" s="92" t="s">
        <v>279</v>
      </c>
      <c r="B139" s="71" t="s">
        <v>265</v>
      </c>
      <c r="C139" s="71" t="s">
        <v>270</v>
      </c>
      <c r="D139" s="76" t="s">
        <v>109</v>
      </c>
      <c r="E139" s="76" t="s">
        <v>96</v>
      </c>
      <c r="F139" s="76" t="s">
        <v>97</v>
      </c>
      <c r="G139" s="76" t="s">
        <v>98</v>
      </c>
      <c r="H139" s="76" t="s">
        <v>99</v>
      </c>
    </row>
    <row r="140" spans="1:8" x14ac:dyDescent="0.2">
      <c r="A140" s="71"/>
      <c r="B140" s="81" t="s">
        <v>87</v>
      </c>
      <c r="C140" s="98" t="s">
        <v>10</v>
      </c>
      <c r="D140" s="106">
        <f t="shared" ref="D140:H149" si="3">D30*0.7</f>
        <v>0.7</v>
      </c>
      <c r="E140" s="106">
        <f t="shared" si="3"/>
        <v>0.7</v>
      </c>
      <c r="F140" s="106">
        <f t="shared" si="3"/>
        <v>0.7</v>
      </c>
      <c r="G140" s="106">
        <f t="shared" si="3"/>
        <v>0.7</v>
      </c>
      <c r="H140" s="106">
        <f t="shared" si="3"/>
        <v>0.7</v>
      </c>
    </row>
    <row r="141" spans="1:8" x14ac:dyDescent="0.2">
      <c r="C141" s="98" t="s">
        <v>267</v>
      </c>
      <c r="D141" s="106">
        <f t="shared" si="3"/>
        <v>0.7</v>
      </c>
      <c r="E141" s="106">
        <f t="shared" si="3"/>
        <v>1.1199999999999999</v>
      </c>
      <c r="F141" s="106">
        <f t="shared" si="3"/>
        <v>1.1199999999999999</v>
      </c>
      <c r="G141" s="106">
        <f t="shared" si="3"/>
        <v>1.1199999999999999</v>
      </c>
      <c r="H141" s="106">
        <f t="shared" si="3"/>
        <v>1.1199999999999999</v>
      </c>
    </row>
    <row r="142" spans="1:8" x14ac:dyDescent="0.2">
      <c r="C142" s="98" t="s">
        <v>209</v>
      </c>
      <c r="D142" s="106">
        <f t="shared" si="3"/>
        <v>0.7</v>
      </c>
      <c r="E142" s="106">
        <f t="shared" si="3"/>
        <v>2.387</v>
      </c>
      <c r="F142" s="106">
        <f t="shared" si="3"/>
        <v>2.387</v>
      </c>
      <c r="G142" s="106">
        <f t="shared" si="3"/>
        <v>2.387</v>
      </c>
      <c r="H142" s="106">
        <f t="shared" si="3"/>
        <v>2.387</v>
      </c>
    </row>
    <row r="143" spans="1:8" x14ac:dyDescent="0.2">
      <c r="C143" s="98" t="s">
        <v>208</v>
      </c>
      <c r="D143" s="106">
        <f t="shared" si="3"/>
        <v>0.7</v>
      </c>
      <c r="E143" s="106">
        <f t="shared" si="3"/>
        <v>8.6310000000000002</v>
      </c>
      <c r="F143" s="106">
        <f t="shared" si="3"/>
        <v>8.6310000000000002</v>
      </c>
      <c r="G143" s="106">
        <f t="shared" si="3"/>
        <v>8.6310000000000002</v>
      </c>
      <c r="H143" s="106">
        <f t="shared" si="3"/>
        <v>8.6310000000000002</v>
      </c>
    </row>
    <row r="144" spans="1:8" x14ac:dyDescent="0.2">
      <c r="B144" s="81" t="s">
        <v>88</v>
      </c>
      <c r="C144" s="98" t="s">
        <v>10</v>
      </c>
      <c r="D144" s="106">
        <f t="shared" si="3"/>
        <v>0.7</v>
      </c>
      <c r="E144" s="106">
        <f t="shared" si="3"/>
        <v>0.7</v>
      </c>
      <c r="F144" s="106">
        <f t="shared" si="3"/>
        <v>0.7</v>
      </c>
      <c r="G144" s="106">
        <f t="shared" si="3"/>
        <v>0.7</v>
      </c>
      <c r="H144" s="106">
        <f t="shared" si="3"/>
        <v>0.7</v>
      </c>
    </row>
    <row r="145" spans="2:8" x14ac:dyDescent="0.2">
      <c r="C145" s="98" t="s">
        <v>267</v>
      </c>
      <c r="D145" s="106">
        <f t="shared" si="3"/>
        <v>0.7</v>
      </c>
      <c r="E145" s="106">
        <f t="shared" si="3"/>
        <v>1.3439999999999999</v>
      </c>
      <c r="F145" s="106">
        <f t="shared" si="3"/>
        <v>1.3439999999999999</v>
      </c>
      <c r="G145" s="106">
        <f t="shared" si="3"/>
        <v>1.3439999999999999</v>
      </c>
      <c r="H145" s="106">
        <f t="shared" si="3"/>
        <v>1.3439999999999999</v>
      </c>
    </row>
    <row r="146" spans="2:8" x14ac:dyDescent="0.2">
      <c r="C146" s="98" t="s">
        <v>209</v>
      </c>
      <c r="D146" s="106">
        <f t="shared" si="3"/>
        <v>0.7</v>
      </c>
      <c r="E146" s="106">
        <f t="shared" si="3"/>
        <v>3.262</v>
      </c>
      <c r="F146" s="106">
        <f t="shared" si="3"/>
        <v>3.262</v>
      </c>
      <c r="G146" s="106">
        <f t="shared" si="3"/>
        <v>3.262</v>
      </c>
      <c r="H146" s="106">
        <f t="shared" si="3"/>
        <v>3.262</v>
      </c>
    </row>
    <row r="147" spans="2:8" x14ac:dyDescent="0.2">
      <c r="C147" s="98" t="s">
        <v>208</v>
      </c>
      <c r="D147" s="106">
        <f t="shared" si="3"/>
        <v>0.7</v>
      </c>
      <c r="E147" s="106">
        <f t="shared" si="3"/>
        <v>6.7759999999999998</v>
      </c>
      <c r="F147" s="106">
        <f t="shared" si="3"/>
        <v>6.7759999999999998</v>
      </c>
      <c r="G147" s="106">
        <f t="shared" si="3"/>
        <v>6.7759999999999998</v>
      </c>
      <c r="H147" s="106">
        <f t="shared" si="3"/>
        <v>6.7759999999999998</v>
      </c>
    </row>
    <row r="148" spans="2:8" x14ac:dyDescent="0.2">
      <c r="B148" s="81" t="s">
        <v>90</v>
      </c>
      <c r="C148" s="98" t="s">
        <v>10</v>
      </c>
      <c r="D148" s="106">
        <f t="shared" si="3"/>
        <v>0.7</v>
      </c>
      <c r="E148" s="106">
        <f t="shared" si="3"/>
        <v>0.7</v>
      </c>
      <c r="F148" s="106">
        <f t="shared" si="3"/>
        <v>0.7</v>
      </c>
      <c r="G148" s="106">
        <f t="shared" si="3"/>
        <v>0.7</v>
      </c>
      <c r="H148" s="106">
        <f t="shared" si="3"/>
        <v>0.7</v>
      </c>
    </row>
    <row r="149" spans="2:8" x14ac:dyDescent="0.2">
      <c r="C149" s="98" t="s">
        <v>267</v>
      </c>
      <c r="D149" s="106">
        <f t="shared" si="3"/>
        <v>0.7</v>
      </c>
      <c r="E149" s="106">
        <f t="shared" si="3"/>
        <v>0.7</v>
      </c>
      <c r="F149" s="106">
        <f t="shared" si="3"/>
        <v>0.7</v>
      </c>
      <c r="G149" s="106">
        <f t="shared" si="3"/>
        <v>0.7</v>
      </c>
      <c r="H149" s="106">
        <f t="shared" si="3"/>
        <v>0.7</v>
      </c>
    </row>
    <row r="150" spans="2:8" x14ac:dyDescent="0.2">
      <c r="C150" s="98" t="s">
        <v>209</v>
      </c>
      <c r="D150" s="106">
        <f t="shared" ref="D150:H159" si="4">D40*0.7</f>
        <v>0.7</v>
      </c>
      <c r="E150" s="106">
        <f t="shared" si="4"/>
        <v>1.8059999999999998</v>
      </c>
      <c r="F150" s="106">
        <f t="shared" si="4"/>
        <v>1.8059999999999998</v>
      </c>
      <c r="G150" s="106">
        <f t="shared" si="4"/>
        <v>1.8059999999999998</v>
      </c>
      <c r="H150" s="106">
        <f t="shared" si="4"/>
        <v>1.8059999999999998</v>
      </c>
    </row>
    <row r="151" spans="2:8" x14ac:dyDescent="0.2">
      <c r="C151" s="98" t="s">
        <v>208</v>
      </c>
      <c r="D151" s="106">
        <f t="shared" si="4"/>
        <v>0.7</v>
      </c>
      <c r="E151" s="106">
        <f t="shared" si="4"/>
        <v>6.7410000000000005</v>
      </c>
      <c r="F151" s="106">
        <f t="shared" si="4"/>
        <v>6.7410000000000005</v>
      </c>
      <c r="G151" s="106">
        <f t="shared" si="4"/>
        <v>6.7410000000000005</v>
      </c>
      <c r="H151" s="106">
        <f t="shared" si="4"/>
        <v>6.7410000000000005</v>
      </c>
    </row>
    <row r="152" spans="2:8" x14ac:dyDescent="0.2">
      <c r="B152" s="81" t="s">
        <v>91</v>
      </c>
      <c r="C152" s="98" t="s">
        <v>10</v>
      </c>
      <c r="D152" s="106">
        <f t="shared" si="4"/>
        <v>0.7</v>
      </c>
      <c r="E152" s="106">
        <f t="shared" si="4"/>
        <v>0.7</v>
      </c>
      <c r="F152" s="106">
        <f t="shared" si="4"/>
        <v>0.7</v>
      </c>
      <c r="G152" s="106">
        <f t="shared" si="4"/>
        <v>0.7</v>
      </c>
      <c r="H152" s="106">
        <f t="shared" si="4"/>
        <v>0.7</v>
      </c>
    </row>
    <row r="153" spans="2:8" x14ac:dyDescent="0.2">
      <c r="C153" s="98" t="s">
        <v>267</v>
      </c>
      <c r="D153" s="106">
        <f t="shared" si="4"/>
        <v>0.7</v>
      </c>
      <c r="E153" s="106">
        <f t="shared" si="4"/>
        <v>0.7</v>
      </c>
      <c r="F153" s="106">
        <f t="shared" si="4"/>
        <v>0.7</v>
      </c>
      <c r="G153" s="106">
        <f t="shared" si="4"/>
        <v>0.7</v>
      </c>
      <c r="H153" s="106">
        <f t="shared" si="4"/>
        <v>0.7</v>
      </c>
    </row>
    <row r="154" spans="2:8" x14ac:dyDescent="0.2">
      <c r="C154" s="98" t="s">
        <v>209</v>
      </c>
      <c r="D154" s="106">
        <f t="shared" si="4"/>
        <v>0.7</v>
      </c>
      <c r="E154" s="106">
        <f t="shared" si="4"/>
        <v>0.7</v>
      </c>
      <c r="F154" s="106">
        <f t="shared" si="4"/>
        <v>0.7</v>
      </c>
      <c r="G154" s="106">
        <f t="shared" si="4"/>
        <v>0.7</v>
      </c>
      <c r="H154" s="106">
        <f t="shared" si="4"/>
        <v>0.7</v>
      </c>
    </row>
    <row r="155" spans="2:8" x14ac:dyDescent="0.2">
      <c r="C155" s="98" t="s">
        <v>208</v>
      </c>
      <c r="D155" s="106">
        <f t="shared" si="4"/>
        <v>0.7</v>
      </c>
      <c r="E155" s="106">
        <f t="shared" si="4"/>
        <v>0.7</v>
      </c>
      <c r="F155" s="106">
        <f t="shared" si="4"/>
        <v>0.7</v>
      </c>
      <c r="G155" s="106">
        <f t="shared" si="4"/>
        <v>0.7</v>
      </c>
      <c r="H155" s="106">
        <f t="shared" si="4"/>
        <v>0.7</v>
      </c>
    </row>
    <row r="156" spans="2:8" x14ac:dyDescent="0.2">
      <c r="B156" s="81" t="s">
        <v>89</v>
      </c>
      <c r="C156" s="98" t="s">
        <v>10</v>
      </c>
      <c r="D156" s="106">
        <f t="shared" si="4"/>
        <v>0.7</v>
      </c>
      <c r="E156" s="106">
        <f t="shared" si="4"/>
        <v>0.7</v>
      </c>
      <c r="F156" s="106">
        <f t="shared" si="4"/>
        <v>0.7</v>
      </c>
      <c r="G156" s="106">
        <f t="shared" si="4"/>
        <v>0.7</v>
      </c>
      <c r="H156" s="106">
        <f t="shared" si="4"/>
        <v>0.7</v>
      </c>
    </row>
    <row r="157" spans="2:8" x14ac:dyDescent="0.2">
      <c r="C157" s="98" t="s">
        <v>267</v>
      </c>
      <c r="D157" s="106">
        <f t="shared" si="4"/>
        <v>0.7</v>
      </c>
      <c r="E157" s="106">
        <f t="shared" si="4"/>
        <v>1.1549999999999998</v>
      </c>
      <c r="F157" s="106">
        <f t="shared" si="4"/>
        <v>1.1549999999999998</v>
      </c>
      <c r="G157" s="106">
        <f t="shared" si="4"/>
        <v>1.1549999999999998</v>
      </c>
      <c r="H157" s="106">
        <f t="shared" si="4"/>
        <v>1.1549999999999998</v>
      </c>
    </row>
    <row r="158" spans="2:8" x14ac:dyDescent="0.2">
      <c r="C158" s="98" t="s">
        <v>209</v>
      </c>
      <c r="D158" s="106">
        <f t="shared" si="4"/>
        <v>0.7</v>
      </c>
      <c r="E158" s="106">
        <f t="shared" si="4"/>
        <v>1.9109999999999998</v>
      </c>
      <c r="F158" s="106">
        <f t="shared" si="4"/>
        <v>1.9109999999999998</v>
      </c>
      <c r="G158" s="106">
        <f t="shared" si="4"/>
        <v>1.9109999999999998</v>
      </c>
      <c r="H158" s="106">
        <f t="shared" si="4"/>
        <v>1.9109999999999998</v>
      </c>
    </row>
    <row r="159" spans="2:8" x14ac:dyDescent="0.2">
      <c r="C159" s="98" t="s">
        <v>208</v>
      </c>
      <c r="D159" s="106">
        <f t="shared" si="4"/>
        <v>0.7</v>
      </c>
      <c r="E159" s="106">
        <f t="shared" si="4"/>
        <v>7.8470000000000004</v>
      </c>
      <c r="F159" s="106">
        <f t="shared" si="4"/>
        <v>7.8470000000000004</v>
      </c>
      <c r="G159" s="106">
        <f t="shared" si="4"/>
        <v>7.8470000000000004</v>
      </c>
      <c r="H159" s="106">
        <f t="shared" si="4"/>
        <v>7.8470000000000004</v>
      </c>
    </row>
    <row r="160" spans="2:8" x14ac:dyDescent="0.2">
      <c r="B160" s="81" t="s">
        <v>95</v>
      </c>
      <c r="C160" s="98" t="s">
        <v>10</v>
      </c>
      <c r="D160" s="106">
        <f t="shared" ref="D160:H163" si="5">D50*0.7</f>
        <v>0.7</v>
      </c>
      <c r="E160" s="106">
        <f t="shared" si="5"/>
        <v>0.7</v>
      </c>
      <c r="F160" s="106">
        <f t="shared" si="5"/>
        <v>0.7</v>
      </c>
      <c r="G160" s="106">
        <f t="shared" si="5"/>
        <v>0.7</v>
      </c>
      <c r="H160" s="106">
        <f t="shared" si="5"/>
        <v>0.7</v>
      </c>
    </row>
    <row r="161" spans="1:8" x14ac:dyDescent="0.2">
      <c r="C161" s="98" t="s">
        <v>267</v>
      </c>
      <c r="D161" s="106">
        <f t="shared" si="5"/>
        <v>0.7</v>
      </c>
      <c r="E161" s="106">
        <f t="shared" si="5"/>
        <v>1.1549999999999998</v>
      </c>
      <c r="F161" s="106">
        <f t="shared" si="5"/>
        <v>1.1549999999999998</v>
      </c>
      <c r="G161" s="106">
        <f t="shared" si="5"/>
        <v>1.1549999999999998</v>
      </c>
      <c r="H161" s="106">
        <f t="shared" si="5"/>
        <v>1.1549999999999998</v>
      </c>
    </row>
    <row r="162" spans="1:8" x14ac:dyDescent="0.2">
      <c r="C162" s="98" t="s">
        <v>209</v>
      </c>
      <c r="D162" s="106">
        <f t="shared" si="5"/>
        <v>0.7</v>
      </c>
      <c r="E162" s="106">
        <f t="shared" si="5"/>
        <v>1.9109999999999998</v>
      </c>
      <c r="F162" s="106">
        <f t="shared" si="5"/>
        <v>1.9109999999999998</v>
      </c>
      <c r="G162" s="106">
        <f t="shared" si="5"/>
        <v>1.9109999999999998</v>
      </c>
      <c r="H162" s="106">
        <f t="shared" si="5"/>
        <v>1.9109999999999998</v>
      </c>
    </row>
    <row r="163" spans="1:8" x14ac:dyDescent="0.2">
      <c r="C163" s="98" t="s">
        <v>208</v>
      </c>
      <c r="D163" s="106">
        <f t="shared" si="5"/>
        <v>0.7</v>
      </c>
      <c r="E163" s="106">
        <f t="shared" si="5"/>
        <v>7.8470000000000004</v>
      </c>
      <c r="F163" s="106">
        <f t="shared" si="5"/>
        <v>7.8470000000000004</v>
      </c>
      <c r="G163" s="106">
        <f t="shared" si="5"/>
        <v>7.8470000000000004</v>
      </c>
      <c r="H163" s="106">
        <f t="shared" si="5"/>
        <v>7.8470000000000004</v>
      </c>
    </row>
    <row r="164" spans="1:8" x14ac:dyDescent="0.2">
      <c r="C164" s="98"/>
      <c r="D164" s="98"/>
    </row>
    <row r="165" spans="1:8" x14ac:dyDescent="0.2">
      <c r="A165" s="74" t="s">
        <v>271</v>
      </c>
      <c r="B165" s="84"/>
      <c r="C165" s="84"/>
      <c r="D165" s="84"/>
      <c r="E165" s="84"/>
      <c r="F165" s="84"/>
      <c r="G165" s="84"/>
      <c r="H165" s="84"/>
    </row>
    <row r="166" spans="1:8" ht="26.45" customHeight="1" x14ac:dyDescent="0.2">
      <c r="A166" s="92" t="s">
        <v>121</v>
      </c>
      <c r="B166" s="71" t="s">
        <v>265</v>
      </c>
      <c r="C166" s="94" t="s">
        <v>272</v>
      </c>
      <c r="D166" s="76" t="s">
        <v>122</v>
      </c>
      <c r="E166" s="76" t="s">
        <v>123</v>
      </c>
      <c r="F166" s="76" t="s">
        <v>124</v>
      </c>
      <c r="G166" s="76" t="s">
        <v>125</v>
      </c>
      <c r="H166" s="91"/>
    </row>
    <row r="167" spans="1:8" x14ac:dyDescent="0.2">
      <c r="A167" s="71"/>
      <c r="B167" s="81" t="s">
        <v>101</v>
      </c>
      <c r="C167" s="98" t="s">
        <v>273</v>
      </c>
      <c r="D167" s="106">
        <f t="shared" ref="D167:G172" si="6">D57*0.7</f>
        <v>0.7</v>
      </c>
      <c r="E167" s="106">
        <f t="shared" si="6"/>
        <v>0.7</v>
      </c>
      <c r="F167" s="106">
        <f t="shared" si="6"/>
        <v>0.7</v>
      </c>
      <c r="G167" s="106">
        <f t="shared" si="6"/>
        <v>0.7</v>
      </c>
      <c r="H167" s="92"/>
    </row>
    <row r="168" spans="1:8" x14ac:dyDescent="0.2">
      <c r="C168" s="98" t="s">
        <v>274</v>
      </c>
      <c r="D168" s="106">
        <f t="shared" si="6"/>
        <v>7.4725000000000001</v>
      </c>
      <c r="E168" s="106">
        <f t="shared" si="6"/>
        <v>7.4725000000000001</v>
      </c>
      <c r="F168" s="106">
        <f t="shared" si="6"/>
        <v>7.4725000000000001</v>
      </c>
      <c r="G168" s="106">
        <f t="shared" si="6"/>
        <v>7.4725000000000001</v>
      </c>
      <c r="H168" s="92"/>
    </row>
    <row r="169" spans="1:8" x14ac:dyDescent="0.2">
      <c r="B169" s="81" t="s">
        <v>102</v>
      </c>
      <c r="C169" s="98" t="s">
        <v>273</v>
      </c>
      <c r="D169" s="106">
        <f t="shared" si="6"/>
        <v>0.7</v>
      </c>
      <c r="E169" s="106">
        <f t="shared" si="6"/>
        <v>0.7</v>
      </c>
      <c r="F169" s="106">
        <f t="shared" si="6"/>
        <v>0.7</v>
      </c>
      <c r="G169" s="106">
        <f t="shared" si="6"/>
        <v>0.7</v>
      </c>
      <c r="H169" s="92"/>
    </row>
    <row r="170" spans="1:8" x14ac:dyDescent="0.2">
      <c r="C170" s="98" t="s">
        <v>274</v>
      </c>
      <c r="D170" s="106">
        <f t="shared" si="6"/>
        <v>7.4725000000000001</v>
      </c>
      <c r="E170" s="106">
        <f t="shared" si="6"/>
        <v>7.4725000000000001</v>
      </c>
      <c r="F170" s="106">
        <f t="shared" si="6"/>
        <v>7.4725000000000001</v>
      </c>
      <c r="G170" s="106">
        <f t="shared" si="6"/>
        <v>7.4725000000000001</v>
      </c>
      <c r="H170" s="92"/>
    </row>
    <row r="171" spans="1:8" x14ac:dyDescent="0.2">
      <c r="B171" s="81" t="s">
        <v>103</v>
      </c>
      <c r="C171" s="98" t="s">
        <v>273</v>
      </c>
      <c r="D171" s="106">
        <f t="shared" si="6"/>
        <v>0.7</v>
      </c>
      <c r="E171" s="106">
        <f t="shared" si="6"/>
        <v>0.7</v>
      </c>
      <c r="F171" s="106">
        <f t="shared" si="6"/>
        <v>0.7</v>
      </c>
      <c r="G171" s="106">
        <f t="shared" si="6"/>
        <v>0.7</v>
      </c>
      <c r="H171" s="92"/>
    </row>
    <row r="172" spans="1:8" x14ac:dyDescent="0.2">
      <c r="C172" s="98" t="s">
        <v>274</v>
      </c>
      <c r="D172" s="106">
        <f t="shared" si="6"/>
        <v>7.4725000000000001</v>
      </c>
      <c r="E172" s="106">
        <f t="shared" si="6"/>
        <v>7.4725000000000001</v>
      </c>
      <c r="F172" s="106">
        <f t="shared" si="6"/>
        <v>7.4725000000000001</v>
      </c>
      <c r="G172" s="106">
        <f t="shared" si="6"/>
        <v>7.4725000000000001</v>
      </c>
      <c r="H172" s="92"/>
    </row>
    <row r="173" spans="1:8" x14ac:dyDescent="0.2">
      <c r="C173" s="98"/>
      <c r="D173" s="98"/>
    </row>
    <row r="174" spans="1:8" x14ac:dyDescent="0.2">
      <c r="A174" s="74" t="s">
        <v>275</v>
      </c>
      <c r="B174" s="84"/>
      <c r="C174" s="84"/>
      <c r="D174" s="84"/>
      <c r="E174" s="84"/>
      <c r="F174" s="84"/>
      <c r="G174" s="84"/>
      <c r="H174" s="84"/>
    </row>
    <row r="175" spans="1:8" ht="26.45" customHeight="1" x14ac:dyDescent="0.2">
      <c r="A175" s="92" t="s">
        <v>128</v>
      </c>
      <c r="B175" s="71" t="s">
        <v>265</v>
      </c>
      <c r="C175" s="94" t="s">
        <v>276</v>
      </c>
      <c r="D175" s="76" t="s">
        <v>109</v>
      </c>
      <c r="E175" s="76" t="s">
        <v>96</v>
      </c>
      <c r="F175" s="76" t="s">
        <v>97</v>
      </c>
      <c r="G175" s="76" t="s">
        <v>98</v>
      </c>
      <c r="H175" s="95" t="s">
        <v>99</v>
      </c>
    </row>
    <row r="176" spans="1:8" x14ac:dyDescent="0.2">
      <c r="A176" s="96"/>
      <c r="B176" s="81" t="s">
        <v>78</v>
      </c>
      <c r="C176" s="98" t="s">
        <v>129</v>
      </c>
      <c r="D176" s="106">
        <f t="shared" ref="D176:G195" si="7">D66*0.7</f>
        <v>0.7</v>
      </c>
      <c r="E176" s="106">
        <f t="shared" si="7"/>
        <v>0.7</v>
      </c>
      <c r="F176" s="106">
        <f t="shared" si="7"/>
        <v>0.7</v>
      </c>
      <c r="G176" s="106">
        <f t="shared" si="7"/>
        <v>0.7</v>
      </c>
      <c r="H176" s="92">
        <v>0.9</v>
      </c>
    </row>
    <row r="177" spans="2:8" x14ac:dyDescent="0.2">
      <c r="C177" s="98" t="s">
        <v>130</v>
      </c>
      <c r="D177" s="106">
        <f t="shared" si="7"/>
        <v>0.94499999999999995</v>
      </c>
      <c r="E177" s="106">
        <f t="shared" si="7"/>
        <v>0.7</v>
      </c>
      <c r="F177" s="106">
        <f t="shared" si="7"/>
        <v>0.7</v>
      </c>
      <c r="G177" s="106">
        <f t="shared" si="7"/>
        <v>0.7</v>
      </c>
      <c r="H177" s="92">
        <v>0.9</v>
      </c>
    </row>
    <row r="178" spans="2:8" x14ac:dyDescent="0.2">
      <c r="C178" s="98" t="s">
        <v>131</v>
      </c>
      <c r="D178" s="106">
        <f t="shared" si="7"/>
        <v>0.94499999999999995</v>
      </c>
      <c r="E178" s="106">
        <f t="shared" si="7"/>
        <v>0.7</v>
      </c>
      <c r="F178" s="106">
        <f t="shared" si="7"/>
        <v>0.7</v>
      </c>
      <c r="G178" s="106">
        <f t="shared" si="7"/>
        <v>0.7</v>
      </c>
      <c r="H178" s="92">
        <v>0.9</v>
      </c>
    </row>
    <row r="179" spans="2:8" x14ac:dyDescent="0.2">
      <c r="C179" s="98" t="s">
        <v>132</v>
      </c>
      <c r="D179" s="106">
        <f t="shared" si="7"/>
        <v>3.78</v>
      </c>
      <c r="E179" s="106">
        <f t="shared" si="7"/>
        <v>0.7</v>
      </c>
      <c r="F179" s="106">
        <f t="shared" si="7"/>
        <v>0.7</v>
      </c>
      <c r="G179" s="106">
        <f t="shared" si="7"/>
        <v>0.7</v>
      </c>
      <c r="H179" s="92">
        <v>0.9</v>
      </c>
    </row>
    <row r="180" spans="2:8" x14ac:dyDescent="0.2">
      <c r="B180" s="81" t="s">
        <v>79</v>
      </c>
      <c r="C180" s="98" t="s">
        <v>129</v>
      </c>
      <c r="D180" s="106">
        <f t="shared" si="7"/>
        <v>0.7</v>
      </c>
      <c r="E180" s="106">
        <f t="shared" si="7"/>
        <v>0.7</v>
      </c>
      <c r="F180" s="106">
        <f t="shared" si="7"/>
        <v>0.7</v>
      </c>
      <c r="G180" s="106">
        <f t="shared" si="7"/>
        <v>0.7</v>
      </c>
      <c r="H180" s="92">
        <v>0.9</v>
      </c>
    </row>
    <row r="181" spans="2:8" x14ac:dyDescent="0.2">
      <c r="C181" s="98" t="s">
        <v>130</v>
      </c>
      <c r="D181" s="106">
        <f t="shared" si="7"/>
        <v>0.94499999999999995</v>
      </c>
      <c r="E181" s="106">
        <f t="shared" si="7"/>
        <v>0.7</v>
      </c>
      <c r="F181" s="106">
        <f t="shared" si="7"/>
        <v>0.7</v>
      </c>
      <c r="G181" s="106">
        <f t="shared" si="7"/>
        <v>0.7</v>
      </c>
      <c r="H181" s="92">
        <v>0.9</v>
      </c>
    </row>
    <row r="182" spans="2:8" x14ac:dyDescent="0.2">
      <c r="C182" s="98" t="s">
        <v>131</v>
      </c>
      <c r="D182" s="106">
        <f t="shared" si="7"/>
        <v>0.94499999999999995</v>
      </c>
      <c r="E182" s="106">
        <f t="shared" si="7"/>
        <v>0.7</v>
      </c>
      <c r="F182" s="106">
        <f t="shared" si="7"/>
        <v>0.7</v>
      </c>
      <c r="G182" s="106">
        <f t="shared" si="7"/>
        <v>0.7</v>
      </c>
      <c r="H182" s="92">
        <v>0.9</v>
      </c>
    </row>
    <row r="183" spans="2:8" x14ac:dyDescent="0.2">
      <c r="C183" s="98" t="s">
        <v>132</v>
      </c>
      <c r="D183" s="106">
        <f t="shared" si="7"/>
        <v>3.78</v>
      </c>
      <c r="E183" s="106">
        <f t="shared" si="7"/>
        <v>0.7</v>
      </c>
      <c r="F183" s="106">
        <f t="shared" si="7"/>
        <v>0.7</v>
      </c>
      <c r="G183" s="106">
        <f t="shared" si="7"/>
        <v>0.7</v>
      </c>
      <c r="H183" s="92">
        <v>0.9</v>
      </c>
    </row>
    <row r="184" spans="2:8" x14ac:dyDescent="0.2">
      <c r="B184" s="81" t="s">
        <v>80</v>
      </c>
      <c r="C184" s="98" t="s">
        <v>129</v>
      </c>
      <c r="D184" s="106">
        <f t="shared" si="7"/>
        <v>0.7</v>
      </c>
      <c r="E184" s="106">
        <f t="shared" si="7"/>
        <v>0.7</v>
      </c>
      <c r="F184" s="106">
        <f t="shared" si="7"/>
        <v>0.7</v>
      </c>
      <c r="G184" s="106">
        <f t="shared" si="7"/>
        <v>0.7</v>
      </c>
      <c r="H184" s="92">
        <v>0.9</v>
      </c>
    </row>
    <row r="185" spans="2:8" x14ac:dyDescent="0.2">
      <c r="C185" s="98" t="s">
        <v>130</v>
      </c>
      <c r="D185" s="106">
        <f t="shared" si="7"/>
        <v>0.94499999999999995</v>
      </c>
      <c r="E185" s="106">
        <f t="shared" si="7"/>
        <v>0.7</v>
      </c>
      <c r="F185" s="106">
        <f t="shared" si="7"/>
        <v>0.7</v>
      </c>
      <c r="G185" s="106">
        <f t="shared" si="7"/>
        <v>0.7</v>
      </c>
      <c r="H185" s="92">
        <v>0.9</v>
      </c>
    </row>
    <row r="186" spans="2:8" x14ac:dyDescent="0.2">
      <c r="C186" s="98" t="s">
        <v>131</v>
      </c>
      <c r="D186" s="106">
        <f t="shared" si="7"/>
        <v>0.94499999999999995</v>
      </c>
      <c r="E186" s="106">
        <f t="shared" si="7"/>
        <v>0.7</v>
      </c>
      <c r="F186" s="106">
        <f t="shared" si="7"/>
        <v>0.7</v>
      </c>
      <c r="G186" s="106">
        <f t="shared" si="7"/>
        <v>0.7</v>
      </c>
      <c r="H186" s="92">
        <v>0.9</v>
      </c>
    </row>
    <row r="187" spans="2:8" x14ac:dyDescent="0.2">
      <c r="C187" s="98" t="s">
        <v>132</v>
      </c>
      <c r="D187" s="106">
        <f t="shared" si="7"/>
        <v>3.78</v>
      </c>
      <c r="E187" s="106">
        <f t="shared" si="7"/>
        <v>0.7</v>
      </c>
      <c r="F187" s="106">
        <f t="shared" si="7"/>
        <v>0.7</v>
      </c>
      <c r="G187" s="106">
        <f t="shared" si="7"/>
        <v>0.7</v>
      </c>
      <c r="H187" s="92">
        <v>0.9</v>
      </c>
    </row>
    <row r="188" spans="2:8" x14ac:dyDescent="0.2">
      <c r="B188" s="81" t="s">
        <v>82</v>
      </c>
      <c r="C188" s="98" t="s">
        <v>129</v>
      </c>
      <c r="D188" s="106">
        <f t="shared" si="7"/>
        <v>0.7</v>
      </c>
      <c r="E188" s="106">
        <f t="shared" si="7"/>
        <v>0.7</v>
      </c>
      <c r="F188" s="106">
        <f t="shared" si="7"/>
        <v>0.7</v>
      </c>
      <c r="G188" s="106">
        <f t="shared" si="7"/>
        <v>0.7</v>
      </c>
      <c r="H188" s="92">
        <v>0.9</v>
      </c>
    </row>
    <row r="189" spans="2:8" x14ac:dyDescent="0.2">
      <c r="C189" s="98" t="s">
        <v>130</v>
      </c>
      <c r="D189" s="106">
        <f t="shared" si="7"/>
        <v>0.7</v>
      </c>
      <c r="E189" s="106">
        <f t="shared" si="7"/>
        <v>0.7</v>
      </c>
      <c r="F189" s="106">
        <f t="shared" si="7"/>
        <v>0.7</v>
      </c>
      <c r="G189" s="106">
        <f t="shared" si="7"/>
        <v>0.7</v>
      </c>
      <c r="H189" s="92">
        <v>0.9</v>
      </c>
    </row>
    <row r="190" spans="2:8" x14ac:dyDescent="0.2">
      <c r="C190" s="98" t="s">
        <v>131</v>
      </c>
      <c r="D190" s="106">
        <f t="shared" si="7"/>
        <v>0.7</v>
      </c>
      <c r="E190" s="106">
        <f t="shared" si="7"/>
        <v>0.7</v>
      </c>
      <c r="F190" s="106">
        <f t="shared" si="7"/>
        <v>0.7</v>
      </c>
      <c r="G190" s="106">
        <f t="shared" si="7"/>
        <v>0.7</v>
      </c>
      <c r="H190" s="92">
        <v>0.9</v>
      </c>
    </row>
    <row r="191" spans="2:8" x14ac:dyDescent="0.2">
      <c r="C191" s="98" t="s">
        <v>132</v>
      </c>
      <c r="D191" s="106">
        <f t="shared" si="7"/>
        <v>0.7</v>
      </c>
      <c r="E191" s="106">
        <f t="shared" si="7"/>
        <v>0.7</v>
      </c>
      <c r="F191" s="106">
        <f t="shared" si="7"/>
        <v>0.7</v>
      </c>
      <c r="G191" s="106">
        <f t="shared" si="7"/>
        <v>0.7</v>
      </c>
      <c r="H191" s="92">
        <v>0.9</v>
      </c>
    </row>
    <row r="192" spans="2:8" x14ac:dyDescent="0.2">
      <c r="B192" s="81" t="s">
        <v>87</v>
      </c>
      <c r="C192" s="98" t="s">
        <v>129</v>
      </c>
      <c r="D192" s="106">
        <f t="shared" si="7"/>
        <v>0.7</v>
      </c>
      <c r="E192" s="106">
        <f t="shared" si="7"/>
        <v>0.7</v>
      </c>
      <c r="F192" s="106">
        <f t="shared" si="7"/>
        <v>0.7</v>
      </c>
      <c r="G192" s="106">
        <f t="shared" si="7"/>
        <v>0.7</v>
      </c>
      <c r="H192" s="92">
        <v>0.9</v>
      </c>
    </row>
    <row r="193" spans="2:8" x14ac:dyDescent="0.2">
      <c r="C193" s="98" t="s">
        <v>130</v>
      </c>
      <c r="D193" s="106">
        <f t="shared" si="7"/>
        <v>0.7</v>
      </c>
      <c r="E193" s="106">
        <f t="shared" si="7"/>
        <v>1.5959999999999999</v>
      </c>
      <c r="F193" s="106">
        <f t="shared" si="7"/>
        <v>0.7</v>
      </c>
      <c r="G193" s="106">
        <f t="shared" si="7"/>
        <v>0.7</v>
      </c>
      <c r="H193" s="92">
        <v>0.9</v>
      </c>
    </row>
    <row r="194" spans="2:8" x14ac:dyDescent="0.2">
      <c r="C194" s="98" t="s">
        <v>131</v>
      </c>
      <c r="D194" s="106">
        <f t="shared" si="7"/>
        <v>0.7</v>
      </c>
      <c r="E194" s="106">
        <f t="shared" si="7"/>
        <v>3.234</v>
      </c>
      <c r="F194" s="106">
        <f t="shared" si="7"/>
        <v>0.7</v>
      </c>
      <c r="G194" s="106">
        <f t="shared" si="7"/>
        <v>0.7</v>
      </c>
      <c r="H194" s="92">
        <v>0.9</v>
      </c>
    </row>
    <row r="195" spans="2:8" x14ac:dyDescent="0.2">
      <c r="C195" s="98" t="s">
        <v>132</v>
      </c>
      <c r="D195" s="106">
        <f t="shared" si="7"/>
        <v>0.7</v>
      </c>
      <c r="E195" s="106">
        <f t="shared" si="7"/>
        <v>7.3709999999999987</v>
      </c>
      <c r="F195" s="106">
        <f t="shared" si="7"/>
        <v>1.0289999999999999</v>
      </c>
      <c r="G195" s="106">
        <f t="shared" si="7"/>
        <v>1.7989999999999997</v>
      </c>
      <c r="H195" s="92">
        <v>0.9</v>
      </c>
    </row>
    <row r="196" spans="2:8" x14ac:dyDescent="0.2">
      <c r="B196" s="81" t="s">
        <v>88</v>
      </c>
      <c r="C196" s="98" t="s">
        <v>129</v>
      </c>
      <c r="D196" s="106">
        <f t="shared" ref="D196:G211" si="8">D86*0.7</f>
        <v>0.7</v>
      </c>
      <c r="E196" s="106">
        <f t="shared" si="8"/>
        <v>0.7</v>
      </c>
      <c r="F196" s="106">
        <f t="shared" si="8"/>
        <v>0.7</v>
      </c>
      <c r="G196" s="106">
        <f t="shared" si="8"/>
        <v>0.7</v>
      </c>
      <c r="H196" s="92">
        <v>0.9</v>
      </c>
    </row>
    <row r="197" spans="2:8" x14ac:dyDescent="0.2">
      <c r="C197" s="98" t="s">
        <v>130</v>
      </c>
      <c r="D197" s="106">
        <f t="shared" si="8"/>
        <v>0.7</v>
      </c>
      <c r="E197" s="106">
        <f t="shared" si="8"/>
        <v>1.1619999999999999</v>
      </c>
      <c r="F197" s="106">
        <f t="shared" si="8"/>
        <v>0.7</v>
      </c>
      <c r="G197" s="106">
        <f t="shared" si="8"/>
        <v>0.7</v>
      </c>
      <c r="H197" s="92">
        <v>0.9</v>
      </c>
    </row>
    <row r="198" spans="2:8" x14ac:dyDescent="0.2">
      <c r="C198" s="98" t="s">
        <v>131</v>
      </c>
      <c r="D198" s="106">
        <f t="shared" si="8"/>
        <v>0.7</v>
      </c>
      <c r="E198" s="106">
        <f t="shared" si="8"/>
        <v>1.75</v>
      </c>
      <c r="F198" s="106">
        <f t="shared" si="8"/>
        <v>0.7</v>
      </c>
      <c r="G198" s="106">
        <f t="shared" si="8"/>
        <v>0.7</v>
      </c>
      <c r="H198" s="92">
        <v>0.9</v>
      </c>
    </row>
    <row r="199" spans="2:8" x14ac:dyDescent="0.2">
      <c r="C199" s="98" t="s">
        <v>132</v>
      </c>
      <c r="D199" s="106">
        <f t="shared" si="8"/>
        <v>0.7</v>
      </c>
      <c r="E199" s="106">
        <f t="shared" si="8"/>
        <v>10.478999999999999</v>
      </c>
      <c r="F199" s="106">
        <f t="shared" si="8"/>
        <v>1.3439999999999999</v>
      </c>
      <c r="G199" s="106">
        <f t="shared" si="8"/>
        <v>1.3439999999999999</v>
      </c>
      <c r="H199" s="92">
        <v>0.9</v>
      </c>
    </row>
    <row r="200" spans="2:8" x14ac:dyDescent="0.2">
      <c r="B200" s="81" t="s">
        <v>90</v>
      </c>
      <c r="C200" s="98" t="s">
        <v>129</v>
      </c>
      <c r="D200" s="106">
        <f t="shared" si="8"/>
        <v>0.7</v>
      </c>
      <c r="E200" s="106">
        <f t="shared" si="8"/>
        <v>0.7</v>
      </c>
      <c r="F200" s="106">
        <f t="shared" si="8"/>
        <v>0.7</v>
      </c>
      <c r="G200" s="106">
        <f t="shared" si="8"/>
        <v>0.7</v>
      </c>
      <c r="H200" s="92">
        <v>0.9</v>
      </c>
    </row>
    <row r="201" spans="2:8" x14ac:dyDescent="0.2">
      <c r="C201" s="98" t="s">
        <v>130</v>
      </c>
      <c r="D201" s="106">
        <f t="shared" si="8"/>
        <v>0.7</v>
      </c>
      <c r="E201" s="106">
        <f t="shared" si="8"/>
        <v>1.036</v>
      </c>
      <c r="F201" s="106">
        <f t="shared" si="8"/>
        <v>0.7</v>
      </c>
      <c r="G201" s="106">
        <f t="shared" si="8"/>
        <v>0.7</v>
      </c>
      <c r="H201" s="92">
        <v>0.9</v>
      </c>
    </row>
    <row r="202" spans="2:8" x14ac:dyDescent="0.2">
      <c r="C202" s="98" t="s">
        <v>131</v>
      </c>
      <c r="D202" s="106">
        <f t="shared" si="8"/>
        <v>0.7</v>
      </c>
      <c r="E202" s="106">
        <f t="shared" si="8"/>
        <v>1.9879999999999998</v>
      </c>
      <c r="F202" s="106">
        <f t="shared" si="8"/>
        <v>0.7</v>
      </c>
      <c r="G202" s="106">
        <f t="shared" si="8"/>
        <v>0.7</v>
      </c>
      <c r="H202" s="92">
        <v>0.9</v>
      </c>
    </row>
    <row r="203" spans="2:8" x14ac:dyDescent="0.2">
      <c r="C203" s="98" t="s">
        <v>132</v>
      </c>
      <c r="D203" s="106">
        <f t="shared" si="8"/>
        <v>0.7</v>
      </c>
      <c r="E203" s="106">
        <f t="shared" si="8"/>
        <v>10.08</v>
      </c>
      <c r="F203" s="106">
        <f t="shared" si="8"/>
        <v>2.5829999999999997</v>
      </c>
      <c r="G203" s="106">
        <f t="shared" si="8"/>
        <v>2.5829999999999997</v>
      </c>
      <c r="H203" s="92">
        <v>0.9</v>
      </c>
    </row>
    <row r="204" spans="2:8" x14ac:dyDescent="0.2">
      <c r="B204" s="81" t="s">
        <v>89</v>
      </c>
      <c r="C204" s="98" t="s">
        <v>129</v>
      </c>
      <c r="D204" s="106">
        <f t="shared" si="8"/>
        <v>0.7</v>
      </c>
      <c r="E204" s="106">
        <f t="shared" si="8"/>
        <v>0.7</v>
      </c>
      <c r="F204" s="106">
        <f t="shared" si="8"/>
        <v>0.7</v>
      </c>
      <c r="G204" s="106">
        <f t="shared" si="8"/>
        <v>0.7</v>
      </c>
      <c r="H204" s="92">
        <v>0.9</v>
      </c>
    </row>
    <row r="205" spans="2:8" x14ac:dyDescent="0.2">
      <c r="C205" s="98" t="s">
        <v>130</v>
      </c>
      <c r="D205" s="106">
        <f t="shared" si="8"/>
        <v>0.7</v>
      </c>
      <c r="E205" s="106">
        <f t="shared" si="8"/>
        <v>1.036</v>
      </c>
      <c r="F205" s="106">
        <f t="shared" si="8"/>
        <v>0.7</v>
      </c>
      <c r="G205" s="106">
        <f t="shared" si="8"/>
        <v>0.7</v>
      </c>
      <c r="H205" s="92">
        <v>0.9</v>
      </c>
    </row>
    <row r="206" spans="2:8" x14ac:dyDescent="0.2">
      <c r="C206" s="98" t="s">
        <v>131</v>
      </c>
      <c r="D206" s="106">
        <f t="shared" si="8"/>
        <v>0.7</v>
      </c>
      <c r="E206" s="106">
        <f t="shared" si="8"/>
        <v>1.9879999999999998</v>
      </c>
      <c r="F206" s="106">
        <f t="shared" si="8"/>
        <v>0.7</v>
      </c>
      <c r="G206" s="106">
        <f t="shared" si="8"/>
        <v>0.7</v>
      </c>
      <c r="H206" s="92">
        <v>0.9</v>
      </c>
    </row>
    <row r="207" spans="2:8" x14ac:dyDescent="0.2">
      <c r="C207" s="98" t="s">
        <v>132</v>
      </c>
      <c r="D207" s="106">
        <f t="shared" si="8"/>
        <v>0.7</v>
      </c>
      <c r="E207" s="106">
        <f t="shared" si="8"/>
        <v>10.08</v>
      </c>
      <c r="F207" s="106">
        <f t="shared" si="8"/>
        <v>2.5829999999999997</v>
      </c>
      <c r="G207" s="106">
        <f t="shared" si="8"/>
        <v>2.5829999999999997</v>
      </c>
      <c r="H207" s="92">
        <v>0.9</v>
      </c>
    </row>
    <row r="208" spans="2:8" x14ac:dyDescent="0.2">
      <c r="B208" s="81" t="s">
        <v>92</v>
      </c>
      <c r="C208" s="98" t="s">
        <v>129</v>
      </c>
      <c r="D208" s="106">
        <f t="shared" si="8"/>
        <v>0.7</v>
      </c>
      <c r="E208" s="106">
        <f t="shared" si="8"/>
        <v>0.7</v>
      </c>
      <c r="F208" s="106">
        <f t="shared" si="8"/>
        <v>0.7</v>
      </c>
      <c r="G208" s="106">
        <f t="shared" si="8"/>
        <v>0.7</v>
      </c>
      <c r="H208" s="92">
        <v>0.9</v>
      </c>
    </row>
    <row r="209" spans="1:9" x14ac:dyDescent="0.2">
      <c r="C209" s="98" t="s">
        <v>130</v>
      </c>
      <c r="D209" s="106">
        <f t="shared" si="8"/>
        <v>0.7</v>
      </c>
      <c r="E209" s="106">
        <f t="shared" si="8"/>
        <v>1.036</v>
      </c>
      <c r="F209" s="106">
        <f t="shared" si="8"/>
        <v>0.7</v>
      </c>
      <c r="G209" s="106">
        <f t="shared" si="8"/>
        <v>0.7</v>
      </c>
      <c r="H209" s="92">
        <v>0.9</v>
      </c>
    </row>
    <row r="210" spans="1:9" x14ac:dyDescent="0.2">
      <c r="C210" s="98" t="s">
        <v>131</v>
      </c>
      <c r="D210" s="106">
        <f t="shared" si="8"/>
        <v>0.7</v>
      </c>
      <c r="E210" s="106">
        <f t="shared" si="8"/>
        <v>1.9879999999999998</v>
      </c>
      <c r="F210" s="106">
        <f t="shared" si="8"/>
        <v>0.7</v>
      </c>
      <c r="G210" s="106">
        <f t="shared" si="8"/>
        <v>0.7</v>
      </c>
      <c r="H210" s="92">
        <v>0.9</v>
      </c>
    </row>
    <row r="211" spans="1:9" x14ac:dyDescent="0.2">
      <c r="C211" s="98" t="s">
        <v>132</v>
      </c>
      <c r="D211" s="106">
        <f t="shared" si="8"/>
        <v>0.7</v>
      </c>
      <c r="E211" s="106">
        <f t="shared" si="8"/>
        <v>10.08</v>
      </c>
      <c r="F211" s="106">
        <f t="shared" si="8"/>
        <v>2.5829999999999997</v>
      </c>
      <c r="G211" s="106">
        <f t="shared" si="8"/>
        <v>2.5829999999999997</v>
      </c>
      <c r="H211" s="92">
        <v>0.9</v>
      </c>
    </row>
    <row r="213" spans="1:9" x14ac:dyDescent="0.2">
      <c r="A213" s="74" t="s">
        <v>277</v>
      </c>
      <c r="B213" s="84"/>
      <c r="C213" s="84"/>
      <c r="D213" s="84"/>
      <c r="E213" s="84"/>
      <c r="F213" s="84"/>
      <c r="G213" s="84"/>
      <c r="H213" s="84"/>
    </row>
    <row r="214" spans="1:9" ht="26.45" customHeight="1" x14ac:dyDescent="0.2">
      <c r="A214" s="92" t="s">
        <v>87</v>
      </c>
      <c r="B214" s="96" t="s">
        <v>132</v>
      </c>
      <c r="C214" s="94" t="s">
        <v>276</v>
      </c>
      <c r="D214" s="76" t="s">
        <v>109</v>
      </c>
      <c r="E214" s="76" t="s">
        <v>96</v>
      </c>
      <c r="F214" s="76" t="s">
        <v>97</v>
      </c>
      <c r="G214" s="76" t="s">
        <v>98</v>
      </c>
      <c r="H214" s="95" t="s">
        <v>99</v>
      </c>
    </row>
    <row r="215" spans="1:9" x14ac:dyDescent="0.2">
      <c r="A215" s="71"/>
      <c r="C215" s="98" t="s">
        <v>129</v>
      </c>
      <c r="D215" s="106">
        <f t="shared" ref="D215:G218" si="9">D105*0.7</f>
        <v>0.7</v>
      </c>
      <c r="E215" s="106">
        <f t="shared" si="9"/>
        <v>0.7</v>
      </c>
      <c r="F215" s="106">
        <f t="shared" si="9"/>
        <v>0.7</v>
      </c>
      <c r="G215" s="106">
        <f t="shared" si="9"/>
        <v>0.7</v>
      </c>
      <c r="H215" s="92">
        <v>0.9</v>
      </c>
    </row>
    <row r="216" spans="1:9" x14ac:dyDescent="0.2">
      <c r="C216" s="98" t="s">
        <v>130</v>
      </c>
      <c r="D216" s="106">
        <f t="shared" si="9"/>
        <v>0.8819999999999999</v>
      </c>
      <c r="E216" s="106">
        <f t="shared" si="9"/>
        <v>0.8819999999999999</v>
      </c>
      <c r="F216" s="106">
        <f t="shared" si="9"/>
        <v>0.7</v>
      </c>
      <c r="G216" s="106">
        <f t="shared" si="9"/>
        <v>0.7</v>
      </c>
      <c r="H216" s="92">
        <v>0.9</v>
      </c>
    </row>
    <row r="217" spans="1:9" x14ac:dyDescent="0.2">
      <c r="C217" s="98" t="s">
        <v>131</v>
      </c>
      <c r="D217" s="106">
        <f t="shared" si="9"/>
        <v>1.1759999999999999</v>
      </c>
      <c r="E217" s="106">
        <f t="shared" si="9"/>
        <v>1.1759999999999999</v>
      </c>
      <c r="F217" s="106">
        <f t="shared" si="9"/>
        <v>0.7</v>
      </c>
      <c r="G217" s="106">
        <f t="shared" si="9"/>
        <v>0.7</v>
      </c>
      <c r="H217" s="92">
        <v>0.9</v>
      </c>
    </row>
    <row r="218" spans="1:9" x14ac:dyDescent="0.2">
      <c r="C218" s="98" t="s">
        <v>132</v>
      </c>
      <c r="D218" s="106">
        <f t="shared" si="9"/>
        <v>1.8549999999999998</v>
      </c>
      <c r="E218" s="106">
        <f t="shared" si="9"/>
        <v>1.8549999999999998</v>
      </c>
      <c r="F218" s="106">
        <f t="shared" si="9"/>
        <v>1.4489999999999998</v>
      </c>
      <c r="G218" s="106">
        <f t="shared" si="9"/>
        <v>1.4489999999999998</v>
      </c>
      <c r="H218" s="92">
        <v>0.9</v>
      </c>
    </row>
    <row r="220" spans="1:9" s="108" customFormat="1" x14ac:dyDescent="0.2">
      <c r="A220" s="107" t="s">
        <v>239</v>
      </c>
      <c r="H220" s="107"/>
    </row>
    <row r="221" spans="1:9" x14ac:dyDescent="0.2">
      <c r="A221" s="74" t="s">
        <v>264</v>
      </c>
      <c r="B221" s="84"/>
      <c r="C221" s="84"/>
      <c r="D221" s="84"/>
      <c r="E221" s="84"/>
      <c r="F221" s="84"/>
      <c r="G221" s="84"/>
      <c r="H221" s="84"/>
      <c r="I221" s="84"/>
    </row>
    <row r="222" spans="1:9" x14ac:dyDescent="0.2">
      <c r="A222" s="92" t="s">
        <v>226</v>
      </c>
      <c r="B222" s="90" t="s">
        <v>265</v>
      </c>
      <c r="C222" s="90" t="s">
        <v>266</v>
      </c>
      <c r="D222" s="76" t="s">
        <v>109</v>
      </c>
      <c r="E222" s="76" t="s">
        <v>96</v>
      </c>
      <c r="F222" s="76" t="s">
        <v>97</v>
      </c>
      <c r="G222" s="76" t="s">
        <v>98</v>
      </c>
      <c r="H222" s="76" t="s">
        <v>99</v>
      </c>
      <c r="I222" s="91"/>
    </row>
    <row r="223" spans="1:9" x14ac:dyDescent="0.2">
      <c r="A223" s="71"/>
      <c r="B223" s="81" t="s">
        <v>87</v>
      </c>
      <c r="C223" s="98" t="s">
        <v>10</v>
      </c>
      <c r="D223" s="106">
        <f t="shared" ref="D223:H232" si="10">D3*1.2</f>
        <v>1.2</v>
      </c>
      <c r="E223" s="106">
        <f t="shared" si="10"/>
        <v>1.2</v>
      </c>
      <c r="F223" s="106">
        <f t="shared" si="10"/>
        <v>1.2</v>
      </c>
      <c r="G223" s="106">
        <f t="shared" si="10"/>
        <v>1.2</v>
      </c>
      <c r="H223" s="106">
        <f t="shared" si="10"/>
        <v>1.2</v>
      </c>
      <c r="I223" s="92"/>
    </row>
    <row r="224" spans="1:9" x14ac:dyDescent="0.2">
      <c r="C224" s="98" t="s">
        <v>267</v>
      </c>
      <c r="D224" s="106">
        <f t="shared" si="10"/>
        <v>1.2</v>
      </c>
      <c r="E224" s="106">
        <f t="shared" si="10"/>
        <v>2.004</v>
      </c>
      <c r="F224" s="106">
        <f t="shared" si="10"/>
        <v>2.004</v>
      </c>
      <c r="G224" s="106">
        <f t="shared" si="10"/>
        <v>2.004</v>
      </c>
      <c r="H224" s="106">
        <f t="shared" si="10"/>
        <v>2.004</v>
      </c>
      <c r="I224" s="92"/>
    </row>
    <row r="225" spans="2:9" x14ac:dyDescent="0.2">
      <c r="C225" s="98" t="s">
        <v>268</v>
      </c>
      <c r="D225" s="106">
        <f t="shared" si="10"/>
        <v>1.2</v>
      </c>
      <c r="E225" s="106">
        <f t="shared" si="10"/>
        <v>2.8559999999999999</v>
      </c>
      <c r="F225" s="106">
        <f t="shared" si="10"/>
        <v>2.8559999999999999</v>
      </c>
      <c r="G225" s="106">
        <f t="shared" si="10"/>
        <v>2.8559999999999999</v>
      </c>
      <c r="H225" s="106">
        <f t="shared" si="10"/>
        <v>2.8559999999999999</v>
      </c>
      <c r="I225" s="92"/>
    </row>
    <row r="226" spans="2:9" x14ac:dyDescent="0.2">
      <c r="C226" s="98" t="s">
        <v>269</v>
      </c>
      <c r="D226" s="106">
        <f t="shared" si="10"/>
        <v>1.2</v>
      </c>
      <c r="E226" s="106">
        <f t="shared" si="10"/>
        <v>7.5960000000000001</v>
      </c>
      <c r="F226" s="106">
        <f t="shared" si="10"/>
        <v>7.5960000000000001</v>
      </c>
      <c r="G226" s="106">
        <f t="shared" si="10"/>
        <v>7.5960000000000001</v>
      </c>
      <c r="H226" s="106">
        <f t="shared" si="10"/>
        <v>7.5960000000000001</v>
      </c>
      <c r="I226" s="92"/>
    </row>
    <row r="227" spans="2:9" x14ac:dyDescent="0.2">
      <c r="B227" s="81" t="s">
        <v>88</v>
      </c>
      <c r="C227" s="98" t="s">
        <v>10</v>
      </c>
      <c r="D227" s="106">
        <f t="shared" si="10"/>
        <v>1.2</v>
      </c>
      <c r="E227" s="106">
        <f t="shared" si="10"/>
        <v>1.2</v>
      </c>
      <c r="F227" s="106">
        <f t="shared" si="10"/>
        <v>1.2</v>
      </c>
      <c r="G227" s="106">
        <f t="shared" si="10"/>
        <v>1.2</v>
      </c>
      <c r="H227" s="106">
        <f t="shared" si="10"/>
        <v>1.2</v>
      </c>
      <c r="I227" s="92"/>
    </row>
    <row r="228" spans="2:9" x14ac:dyDescent="0.2">
      <c r="C228" s="98" t="s">
        <v>267</v>
      </c>
      <c r="D228" s="106">
        <f t="shared" si="10"/>
        <v>1.2</v>
      </c>
      <c r="E228" s="106">
        <f t="shared" si="10"/>
        <v>1.8599999999999999</v>
      </c>
      <c r="F228" s="106">
        <f t="shared" si="10"/>
        <v>1.8599999999999999</v>
      </c>
      <c r="G228" s="106">
        <f t="shared" si="10"/>
        <v>1.8599999999999999</v>
      </c>
      <c r="H228" s="106">
        <f t="shared" si="10"/>
        <v>1.8599999999999999</v>
      </c>
      <c r="I228" s="92"/>
    </row>
    <row r="229" spans="2:9" x14ac:dyDescent="0.2">
      <c r="C229" s="98" t="s">
        <v>268</v>
      </c>
      <c r="D229" s="106">
        <f t="shared" si="10"/>
        <v>1.2</v>
      </c>
      <c r="E229" s="106">
        <f t="shared" si="10"/>
        <v>2.6160000000000001</v>
      </c>
      <c r="F229" s="106">
        <f t="shared" si="10"/>
        <v>2.6160000000000001</v>
      </c>
      <c r="G229" s="106">
        <f t="shared" si="10"/>
        <v>2.6160000000000001</v>
      </c>
      <c r="H229" s="106">
        <f t="shared" si="10"/>
        <v>2.6160000000000001</v>
      </c>
      <c r="I229" s="92"/>
    </row>
    <row r="230" spans="2:9" x14ac:dyDescent="0.2">
      <c r="C230" s="98" t="s">
        <v>269</v>
      </c>
      <c r="D230" s="106">
        <f t="shared" si="10"/>
        <v>1.2</v>
      </c>
      <c r="E230" s="106">
        <f t="shared" si="10"/>
        <v>7.6679999999999993</v>
      </c>
      <c r="F230" s="106">
        <f t="shared" si="10"/>
        <v>7.6679999999999993</v>
      </c>
      <c r="G230" s="106">
        <f t="shared" si="10"/>
        <v>7.6679999999999993</v>
      </c>
      <c r="H230" s="106">
        <f t="shared" si="10"/>
        <v>7.6679999999999993</v>
      </c>
      <c r="I230" s="92"/>
    </row>
    <row r="231" spans="2:9" x14ac:dyDescent="0.2">
      <c r="B231" s="81" t="s">
        <v>90</v>
      </c>
      <c r="C231" s="98" t="s">
        <v>10</v>
      </c>
      <c r="D231" s="106">
        <f t="shared" si="10"/>
        <v>1.2</v>
      </c>
      <c r="E231" s="106">
        <f t="shared" si="10"/>
        <v>1.2</v>
      </c>
      <c r="F231" s="106">
        <f t="shared" si="10"/>
        <v>1.2</v>
      </c>
      <c r="G231" s="106">
        <f t="shared" si="10"/>
        <v>1.2</v>
      </c>
      <c r="H231" s="106">
        <f t="shared" si="10"/>
        <v>1.2</v>
      </c>
      <c r="I231" s="92"/>
    </row>
    <row r="232" spans="2:9" x14ac:dyDescent="0.2">
      <c r="C232" s="98" t="s">
        <v>267</v>
      </c>
      <c r="D232" s="106">
        <f t="shared" si="10"/>
        <v>1.2</v>
      </c>
      <c r="E232" s="106">
        <f t="shared" si="10"/>
        <v>1.2</v>
      </c>
      <c r="F232" s="106">
        <f t="shared" si="10"/>
        <v>1.2</v>
      </c>
      <c r="G232" s="106">
        <f t="shared" si="10"/>
        <v>1.2</v>
      </c>
      <c r="H232" s="106">
        <f t="shared" si="10"/>
        <v>1.2</v>
      </c>
      <c r="I232" s="92"/>
    </row>
    <row r="233" spans="2:9" x14ac:dyDescent="0.2">
      <c r="C233" s="98" t="s">
        <v>268</v>
      </c>
      <c r="D233" s="106">
        <f t="shared" ref="D233:H242" si="11">D13*1.2</f>
        <v>1.2</v>
      </c>
      <c r="E233" s="106">
        <f t="shared" si="11"/>
        <v>3.3479999999999999</v>
      </c>
      <c r="F233" s="106">
        <f t="shared" si="11"/>
        <v>3.3479999999999999</v>
      </c>
      <c r="G233" s="106">
        <f t="shared" si="11"/>
        <v>3.3479999999999999</v>
      </c>
      <c r="H233" s="106">
        <f t="shared" si="11"/>
        <v>3.3479999999999999</v>
      </c>
      <c r="I233" s="92"/>
    </row>
    <row r="234" spans="2:9" x14ac:dyDescent="0.2">
      <c r="C234" s="98" t="s">
        <v>269</v>
      </c>
      <c r="D234" s="106">
        <f t="shared" si="11"/>
        <v>1.2</v>
      </c>
      <c r="E234" s="106">
        <f t="shared" si="11"/>
        <v>7.2119999999999997</v>
      </c>
      <c r="F234" s="106">
        <f t="shared" si="11"/>
        <v>7.2119999999999997</v>
      </c>
      <c r="G234" s="106">
        <f t="shared" si="11"/>
        <v>7.2119999999999997</v>
      </c>
      <c r="H234" s="106">
        <f t="shared" si="11"/>
        <v>7.2119999999999997</v>
      </c>
      <c r="I234" s="92"/>
    </row>
    <row r="235" spans="2:9" x14ac:dyDescent="0.2">
      <c r="B235" s="81" t="s">
        <v>91</v>
      </c>
      <c r="C235" s="98" t="s">
        <v>10</v>
      </c>
      <c r="D235" s="106">
        <f t="shared" si="11"/>
        <v>1.2</v>
      </c>
      <c r="E235" s="106">
        <f t="shared" si="11"/>
        <v>1.2</v>
      </c>
      <c r="F235" s="106">
        <f t="shared" si="11"/>
        <v>1.2</v>
      </c>
      <c r="G235" s="106">
        <f t="shared" si="11"/>
        <v>1.2</v>
      </c>
      <c r="H235" s="106">
        <f t="shared" si="11"/>
        <v>1.2</v>
      </c>
      <c r="I235" s="92"/>
    </row>
    <row r="236" spans="2:9" x14ac:dyDescent="0.2">
      <c r="C236" s="98" t="s">
        <v>267</v>
      </c>
      <c r="D236" s="106">
        <f t="shared" si="11"/>
        <v>1.2</v>
      </c>
      <c r="E236" s="106">
        <f t="shared" si="11"/>
        <v>1.2</v>
      </c>
      <c r="F236" s="106">
        <f t="shared" si="11"/>
        <v>1.2</v>
      </c>
      <c r="G236" s="106">
        <f t="shared" si="11"/>
        <v>1.2</v>
      </c>
      <c r="H236" s="106">
        <f t="shared" si="11"/>
        <v>1.2</v>
      </c>
      <c r="I236" s="92"/>
    </row>
    <row r="237" spans="2:9" x14ac:dyDescent="0.2">
      <c r="C237" s="98" t="s">
        <v>268</v>
      </c>
      <c r="D237" s="106">
        <f t="shared" si="11"/>
        <v>1.2</v>
      </c>
      <c r="E237" s="106">
        <f t="shared" si="11"/>
        <v>1.2</v>
      </c>
      <c r="F237" s="106">
        <f t="shared" si="11"/>
        <v>1.2</v>
      </c>
      <c r="G237" s="106">
        <f t="shared" si="11"/>
        <v>1.2</v>
      </c>
      <c r="H237" s="106">
        <f t="shared" si="11"/>
        <v>1.2</v>
      </c>
      <c r="I237" s="92"/>
    </row>
    <row r="238" spans="2:9" x14ac:dyDescent="0.2">
      <c r="C238" s="98" t="s">
        <v>269</v>
      </c>
      <c r="D238" s="106">
        <f t="shared" si="11"/>
        <v>1.2</v>
      </c>
      <c r="E238" s="106">
        <f t="shared" si="11"/>
        <v>1.2</v>
      </c>
      <c r="F238" s="106">
        <f t="shared" si="11"/>
        <v>1.2</v>
      </c>
      <c r="G238" s="106">
        <f t="shared" si="11"/>
        <v>1.2</v>
      </c>
      <c r="H238" s="106">
        <f t="shared" si="11"/>
        <v>1.2</v>
      </c>
      <c r="I238" s="92"/>
    </row>
    <row r="239" spans="2:9" x14ac:dyDescent="0.2">
      <c r="B239" s="81" t="s">
        <v>89</v>
      </c>
      <c r="C239" s="98" t="s">
        <v>10</v>
      </c>
      <c r="D239" s="106">
        <f t="shared" si="11"/>
        <v>1.2</v>
      </c>
      <c r="E239" s="106">
        <f t="shared" si="11"/>
        <v>1.2</v>
      </c>
      <c r="F239" s="106">
        <f t="shared" si="11"/>
        <v>1.2</v>
      </c>
      <c r="G239" s="106">
        <f t="shared" si="11"/>
        <v>1.2</v>
      </c>
      <c r="H239" s="106">
        <f t="shared" si="11"/>
        <v>1.2</v>
      </c>
      <c r="I239" s="92"/>
    </row>
    <row r="240" spans="2:9" x14ac:dyDescent="0.2">
      <c r="C240" s="98" t="s">
        <v>267</v>
      </c>
      <c r="D240" s="106">
        <f t="shared" si="11"/>
        <v>1.2</v>
      </c>
      <c r="E240" s="106">
        <f t="shared" si="11"/>
        <v>1.2</v>
      </c>
      <c r="F240" s="106">
        <f t="shared" si="11"/>
        <v>1.2</v>
      </c>
      <c r="G240" s="106">
        <f t="shared" si="11"/>
        <v>1.2</v>
      </c>
      <c r="H240" s="106">
        <f t="shared" si="11"/>
        <v>1.2</v>
      </c>
      <c r="I240" s="92"/>
    </row>
    <row r="241" spans="1:9" x14ac:dyDescent="0.2">
      <c r="C241" s="98" t="s">
        <v>268</v>
      </c>
      <c r="D241" s="106">
        <f t="shared" si="11"/>
        <v>1.2</v>
      </c>
      <c r="E241" s="106">
        <f t="shared" si="11"/>
        <v>2.2320000000000002</v>
      </c>
      <c r="F241" s="106">
        <f t="shared" si="11"/>
        <v>2.2320000000000002</v>
      </c>
      <c r="G241" s="106">
        <f t="shared" si="11"/>
        <v>2.2320000000000002</v>
      </c>
      <c r="H241" s="106">
        <f t="shared" si="11"/>
        <v>2.2320000000000002</v>
      </c>
      <c r="I241" s="92"/>
    </row>
    <row r="242" spans="1:9" x14ac:dyDescent="0.2">
      <c r="C242" s="98" t="s">
        <v>269</v>
      </c>
      <c r="D242" s="106">
        <f t="shared" si="11"/>
        <v>1.2</v>
      </c>
      <c r="E242" s="106">
        <f t="shared" si="11"/>
        <v>3.6119999999999997</v>
      </c>
      <c r="F242" s="106">
        <f t="shared" si="11"/>
        <v>3.6119999999999997</v>
      </c>
      <c r="G242" s="106">
        <f t="shared" si="11"/>
        <v>3.6119999999999997</v>
      </c>
      <c r="H242" s="106">
        <f t="shared" si="11"/>
        <v>3.6119999999999997</v>
      </c>
      <c r="I242" s="92"/>
    </row>
    <row r="243" spans="1:9" x14ac:dyDescent="0.2">
      <c r="B243" s="81" t="s">
        <v>95</v>
      </c>
      <c r="C243" s="98" t="s">
        <v>10</v>
      </c>
      <c r="D243" s="106">
        <f t="shared" ref="D243:H246" si="12">D23*1.2</f>
        <v>1.2</v>
      </c>
      <c r="E243" s="106">
        <f t="shared" si="12"/>
        <v>1.2</v>
      </c>
      <c r="F243" s="106">
        <f t="shared" si="12"/>
        <v>1.2</v>
      </c>
      <c r="G243" s="106">
        <f t="shared" si="12"/>
        <v>1.2</v>
      </c>
      <c r="H243" s="106">
        <f t="shared" si="12"/>
        <v>1.2</v>
      </c>
      <c r="I243" s="92"/>
    </row>
    <row r="244" spans="1:9" x14ac:dyDescent="0.2">
      <c r="C244" s="98" t="s">
        <v>267</v>
      </c>
      <c r="D244" s="106">
        <f t="shared" si="12"/>
        <v>1.2</v>
      </c>
      <c r="E244" s="106">
        <f t="shared" si="12"/>
        <v>1.2</v>
      </c>
      <c r="F244" s="106">
        <f t="shared" si="12"/>
        <v>1.2</v>
      </c>
      <c r="G244" s="106">
        <f t="shared" si="12"/>
        <v>1.2</v>
      </c>
      <c r="H244" s="106">
        <f t="shared" si="12"/>
        <v>1.2</v>
      </c>
      <c r="I244" s="92"/>
    </row>
    <row r="245" spans="1:9" x14ac:dyDescent="0.2">
      <c r="C245" s="98" t="s">
        <v>268</v>
      </c>
      <c r="D245" s="106">
        <f t="shared" si="12"/>
        <v>1.2</v>
      </c>
      <c r="E245" s="106">
        <f t="shared" si="12"/>
        <v>2.2320000000000002</v>
      </c>
      <c r="F245" s="106">
        <f t="shared" si="12"/>
        <v>2.2320000000000002</v>
      </c>
      <c r="G245" s="106">
        <f t="shared" si="12"/>
        <v>2.2320000000000002</v>
      </c>
      <c r="H245" s="106">
        <f t="shared" si="12"/>
        <v>2.2320000000000002</v>
      </c>
      <c r="I245" s="92"/>
    </row>
    <row r="246" spans="1:9" x14ac:dyDescent="0.2">
      <c r="C246" s="98" t="s">
        <v>269</v>
      </c>
      <c r="D246" s="106">
        <f t="shared" si="12"/>
        <v>1.2</v>
      </c>
      <c r="E246" s="106">
        <f t="shared" si="12"/>
        <v>3.6119999999999997</v>
      </c>
      <c r="F246" s="106">
        <f t="shared" si="12"/>
        <v>3.6119999999999997</v>
      </c>
      <c r="G246" s="106">
        <f t="shared" si="12"/>
        <v>3.6119999999999997</v>
      </c>
      <c r="H246" s="106">
        <f t="shared" si="12"/>
        <v>3.6119999999999997</v>
      </c>
      <c r="I246" s="92"/>
    </row>
    <row r="248" spans="1:9" x14ac:dyDescent="0.2">
      <c r="A248" s="74" t="s">
        <v>278</v>
      </c>
      <c r="B248" s="84"/>
      <c r="C248" s="84"/>
      <c r="D248" s="84"/>
      <c r="E248" s="84"/>
      <c r="F248" s="84"/>
      <c r="G248" s="84"/>
      <c r="H248" s="84"/>
      <c r="I248" s="84"/>
    </row>
    <row r="249" spans="1:9" x14ac:dyDescent="0.2">
      <c r="A249" s="92" t="s">
        <v>279</v>
      </c>
      <c r="B249" s="71" t="s">
        <v>265</v>
      </c>
      <c r="C249" s="71" t="s">
        <v>270</v>
      </c>
      <c r="D249" s="76" t="s">
        <v>109</v>
      </c>
      <c r="E249" s="76" t="s">
        <v>96</v>
      </c>
      <c r="F249" s="76" t="s">
        <v>97</v>
      </c>
      <c r="G249" s="76" t="s">
        <v>98</v>
      </c>
      <c r="H249" s="76" t="s">
        <v>99</v>
      </c>
      <c r="I249" s="91"/>
    </row>
    <row r="250" spans="1:9" x14ac:dyDescent="0.2">
      <c r="A250" s="71"/>
      <c r="B250" s="81" t="s">
        <v>87</v>
      </c>
      <c r="C250" s="98" t="s">
        <v>10</v>
      </c>
      <c r="D250" s="106">
        <f t="shared" ref="D250:H259" si="13">D30*1.2</f>
        <v>1.2</v>
      </c>
      <c r="E250" s="106">
        <f t="shared" si="13"/>
        <v>1.2</v>
      </c>
      <c r="F250" s="106">
        <f t="shared" si="13"/>
        <v>1.2</v>
      </c>
      <c r="G250" s="106">
        <f t="shared" si="13"/>
        <v>1.2</v>
      </c>
      <c r="H250" s="106">
        <f t="shared" si="13"/>
        <v>1.2</v>
      </c>
      <c r="I250" s="93"/>
    </row>
    <row r="251" spans="1:9" x14ac:dyDescent="0.2">
      <c r="C251" s="98" t="s">
        <v>267</v>
      </c>
      <c r="D251" s="106">
        <f t="shared" si="13"/>
        <v>1.2</v>
      </c>
      <c r="E251" s="106">
        <f t="shared" si="13"/>
        <v>1.92</v>
      </c>
      <c r="F251" s="106">
        <f t="shared" si="13"/>
        <v>1.92</v>
      </c>
      <c r="G251" s="106">
        <f t="shared" si="13"/>
        <v>1.92</v>
      </c>
      <c r="H251" s="106">
        <f t="shared" si="13"/>
        <v>1.92</v>
      </c>
      <c r="I251" s="92"/>
    </row>
    <row r="252" spans="1:9" x14ac:dyDescent="0.2">
      <c r="C252" s="98" t="s">
        <v>209</v>
      </c>
      <c r="D252" s="106">
        <f t="shared" si="13"/>
        <v>1.2</v>
      </c>
      <c r="E252" s="106">
        <f t="shared" si="13"/>
        <v>4.0919999999999996</v>
      </c>
      <c r="F252" s="106">
        <f t="shared" si="13"/>
        <v>4.0919999999999996</v>
      </c>
      <c r="G252" s="106">
        <f t="shared" si="13"/>
        <v>4.0919999999999996</v>
      </c>
      <c r="H252" s="106">
        <f t="shared" si="13"/>
        <v>4.0919999999999996</v>
      </c>
      <c r="I252" s="92"/>
    </row>
    <row r="253" spans="1:9" x14ac:dyDescent="0.2">
      <c r="C253" s="98" t="s">
        <v>208</v>
      </c>
      <c r="D253" s="106">
        <f t="shared" si="13"/>
        <v>1.2</v>
      </c>
      <c r="E253" s="106">
        <f t="shared" si="13"/>
        <v>14.795999999999999</v>
      </c>
      <c r="F253" s="106">
        <f t="shared" si="13"/>
        <v>14.795999999999999</v>
      </c>
      <c r="G253" s="106">
        <f t="shared" si="13"/>
        <v>14.795999999999999</v>
      </c>
      <c r="H253" s="106">
        <f t="shared" si="13"/>
        <v>14.795999999999999</v>
      </c>
      <c r="I253" s="92"/>
    </row>
    <row r="254" spans="1:9" x14ac:dyDescent="0.2">
      <c r="B254" s="81" t="s">
        <v>88</v>
      </c>
      <c r="C254" s="98" t="s">
        <v>10</v>
      </c>
      <c r="D254" s="106">
        <f t="shared" si="13"/>
        <v>1.2</v>
      </c>
      <c r="E254" s="106">
        <f t="shared" si="13"/>
        <v>1.2</v>
      </c>
      <c r="F254" s="106">
        <f t="shared" si="13"/>
        <v>1.2</v>
      </c>
      <c r="G254" s="106">
        <f t="shared" si="13"/>
        <v>1.2</v>
      </c>
      <c r="H254" s="106">
        <f t="shared" si="13"/>
        <v>1.2</v>
      </c>
      <c r="I254" s="92"/>
    </row>
    <row r="255" spans="1:9" x14ac:dyDescent="0.2">
      <c r="C255" s="98" t="s">
        <v>267</v>
      </c>
      <c r="D255" s="106">
        <f t="shared" si="13"/>
        <v>1.2</v>
      </c>
      <c r="E255" s="106">
        <f t="shared" si="13"/>
        <v>2.3039999999999998</v>
      </c>
      <c r="F255" s="106">
        <f t="shared" si="13"/>
        <v>2.3039999999999998</v>
      </c>
      <c r="G255" s="106">
        <f t="shared" si="13"/>
        <v>2.3039999999999998</v>
      </c>
      <c r="H255" s="106">
        <f t="shared" si="13"/>
        <v>2.3039999999999998</v>
      </c>
      <c r="I255" s="92"/>
    </row>
    <row r="256" spans="1:9" x14ac:dyDescent="0.2">
      <c r="C256" s="98" t="s">
        <v>209</v>
      </c>
      <c r="D256" s="106">
        <f t="shared" si="13"/>
        <v>1.2</v>
      </c>
      <c r="E256" s="106">
        <f t="shared" si="13"/>
        <v>5.5919999999999996</v>
      </c>
      <c r="F256" s="106">
        <f t="shared" si="13"/>
        <v>5.5919999999999996</v>
      </c>
      <c r="G256" s="106">
        <f t="shared" si="13"/>
        <v>5.5919999999999996</v>
      </c>
      <c r="H256" s="106">
        <f t="shared" si="13"/>
        <v>5.5919999999999996</v>
      </c>
      <c r="I256" s="92"/>
    </row>
    <row r="257" spans="2:9" x14ac:dyDescent="0.2">
      <c r="C257" s="98" t="s">
        <v>208</v>
      </c>
      <c r="D257" s="106">
        <f t="shared" si="13"/>
        <v>1.2</v>
      </c>
      <c r="E257" s="106">
        <f t="shared" si="13"/>
        <v>11.616</v>
      </c>
      <c r="F257" s="106">
        <f t="shared" si="13"/>
        <v>11.616</v>
      </c>
      <c r="G257" s="106">
        <f t="shared" si="13"/>
        <v>11.616</v>
      </c>
      <c r="H257" s="106">
        <f t="shared" si="13"/>
        <v>11.616</v>
      </c>
      <c r="I257" s="92"/>
    </row>
    <row r="258" spans="2:9" x14ac:dyDescent="0.2">
      <c r="B258" s="81" t="s">
        <v>90</v>
      </c>
      <c r="C258" s="98" t="s">
        <v>10</v>
      </c>
      <c r="D258" s="106">
        <f t="shared" si="13"/>
        <v>1.2</v>
      </c>
      <c r="E258" s="106">
        <f t="shared" si="13"/>
        <v>1.2</v>
      </c>
      <c r="F258" s="106">
        <f t="shared" si="13"/>
        <v>1.2</v>
      </c>
      <c r="G258" s="106">
        <f t="shared" si="13"/>
        <v>1.2</v>
      </c>
      <c r="H258" s="106">
        <f t="shared" si="13"/>
        <v>1.2</v>
      </c>
      <c r="I258" s="92"/>
    </row>
    <row r="259" spans="2:9" x14ac:dyDescent="0.2">
      <c r="C259" s="98" t="s">
        <v>267</v>
      </c>
      <c r="D259" s="106">
        <f t="shared" si="13"/>
        <v>1.2</v>
      </c>
      <c r="E259" s="106">
        <f t="shared" si="13"/>
        <v>1.2</v>
      </c>
      <c r="F259" s="106">
        <f t="shared" si="13"/>
        <v>1.2</v>
      </c>
      <c r="G259" s="106">
        <f t="shared" si="13"/>
        <v>1.2</v>
      </c>
      <c r="H259" s="106">
        <f t="shared" si="13"/>
        <v>1.2</v>
      </c>
      <c r="I259" s="92"/>
    </row>
    <row r="260" spans="2:9" x14ac:dyDescent="0.2">
      <c r="C260" s="98" t="s">
        <v>209</v>
      </c>
      <c r="D260" s="106">
        <f t="shared" ref="D260:H269" si="14">D40*1.2</f>
        <v>1.2</v>
      </c>
      <c r="E260" s="106">
        <f t="shared" si="14"/>
        <v>3.0960000000000001</v>
      </c>
      <c r="F260" s="106">
        <f t="shared" si="14"/>
        <v>3.0960000000000001</v>
      </c>
      <c r="G260" s="106">
        <f t="shared" si="14"/>
        <v>3.0960000000000001</v>
      </c>
      <c r="H260" s="106">
        <f t="shared" si="14"/>
        <v>3.0960000000000001</v>
      </c>
      <c r="I260" s="92"/>
    </row>
    <row r="261" spans="2:9" x14ac:dyDescent="0.2">
      <c r="C261" s="98" t="s">
        <v>208</v>
      </c>
      <c r="D261" s="106">
        <f t="shared" si="14"/>
        <v>1.2</v>
      </c>
      <c r="E261" s="106">
        <f t="shared" si="14"/>
        <v>11.556000000000001</v>
      </c>
      <c r="F261" s="106">
        <f t="shared" si="14"/>
        <v>11.556000000000001</v>
      </c>
      <c r="G261" s="106">
        <f t="shared" si="14"/>
        <v>11.556000000000001</v>
      </c>
      <c r="H261" s="106">
        <f t="shared" si="14"/>
        <v>11.556000000000001</v>
      </c>
      <c r="I261" s="92"/>
    </row>
    <row r="262" spans="2:9" x14ac:dyDescent="0.2">
      <c r="B262" s="81" t="s">
        <v>91</v>
      </c>
      <c r="C262" s="98" t="s">
        <v>10</v>
      </c>
      <c r="D262" s="106">
        <f t="shared" si="14"/>
        <v>1.2</v>
      </c>
      <c r="E262" s="106">
        <f t="shared" si="14"/>
        <v>1.2</v>
      </c>
      <c r="F262" s="106">
        <f t="shared" si="14"/>
        <v>1.2</v>
      </c>
      <c r="G262" s="106">
        <f t="shared" si="14"/>
        <v>1.2</v>
      </c>
      <c r="H262" s="106">
        <f t="shared" si="14"/>
        <v>1.2</v>
      </c>
      <c r="I262" s="92"/>
    </row>
    <row r="263" spans="2:9" x14ac:dyDescent="0.2">
      <c r="C263" s="98" t="s">
        <v>267</v>
      </c>
      <c r="D263" s="106">
        <f t="shared" si="14"/>
        <v>1.2</v>
      </c>
      <c r="E263" s="106">
        <f t="shared" si="14"/>
        <v>1.2</v>
      </c>
      <c r="F263" s="106">
        <f t="shared" si="14"/>
        <v>1.2</v>
      </c>
      <c r="G263" s="106">
        <f t="shared" si="14"/>
        <v>1.2</v>
      </c>
      <c r="H263" s="106">
        <f t="shared" si="14"/>
        <v>1.2</v>
      </c>
      <c r="I263" s="92"/>
    </row>
    <row r="264" spans="2:9" x14ac:dyDescent="0.2">
      <c r="C264" s="98" t="s">
        <v>209</v>
      </c>
      <c r="D264" s="106">
        <f t="shared" si="14"/>
        <v>1.2</v>
      </c>
      <c r="E264" s="106">
        <f t="shared" si="14"/>
        <v>1.2</v>
      </c>
      <c r="F264" s="106">
        <f t="shared" si="14"/>
        <v>1.2</v>
      </c>
      <c r="G264" s="106">
        <f t="shared" si="14"/>
        <v>1.2</v>
      </c>
      <c r="H264" s="106">
        <f t="shared" si="14"/>
        <v>1.2</v>
      </c>
      <c r="I264" s="92"/>
    </row>
    <row r="265" spans="2:9" x14ac:dyDescent="0.2">
      <c r="C265" s="98" t="s">
        <v>208</v>
      </c>
      <c r="D265" s="106">
        <f t="shared" si="14"/>
        <v>1.2</v>
      </c>
      <c r="E265" s="106">
        <f t="shared" si="14"/>
        <v>1.2</v>
      </c>
      <c r="F265" s="106">
        <f t="shared" si="14"/>
        <v>1.2</v>
      </c>
      <c r="G265" s="106">
        <f t="shared" si="14"/>
        <v>1.2</v>
      </c>
      <c r="H265" s="106">
        <f t="shared" si="14"/>
        <v>1.2</v>
      </c>
      <c r="I265" s="92"/>
    </row>
    <row r="266" spans="2:9" x14ac:dyDescent="0.2">
      <c r="B266" s="81" t="s">
        <v>89</v>
      </c>
      <c r="C266" s="98" t="s">
        <v>10</v>
      </c>
      <c r="D266" s="106">
        <f t="shared" si="14"/>
        <v>1.2</v>
      </c>
      <c r="E266" s="106">
        <f t="shared" si="14"/>
        <v>1.2</v>
      </c>
      <c r="F266" s="106">
        <f t="shared" si="14"/>
        <v>1.2</v>
      </c>
      <c r="G266" s="106">
        <f t="shared" si="14"/>
        <v>1.2</v>
      </c>
      <c r="H266" s="106">
        <f t="shared" si="14"/>
        <v>1.2</v>
      </c>
      <c r="I266" s="92"/>
    </row>
    <row r="267" spans="2:9" x14ac:dyDescent="0.2">
      <c r="C267" s="98" t="s">
        <v>267</v>
      </c>
      <c r="D267" s="106">
        <f t="shared" si="14"/>
        <v>1.2</v>
      </c>
      <c r="E267" s="106">
        <f t="shared" si="14"/>
        <v>1.9799999999999998</v>
      </c>
      <c r="F267" s="106">
        <f t="shared" si="14"/>
        <v>1.9799999999999998</v>
      </c>
      <c r="G267" s="106">
        <f t="shared" si="14"/>
        <v>1.9799999999999998</v>
      </c>
      <c r="H267" s="106">
        <f t="shared" si="14"/>
        <v>1.9799999999999998</v>
      </c>
      <c r="I267" s="92"/>
    </row>
    <row r="268" spans="2:9" x14ac:dyDescent="0.2">
      <c r="C268" s="98" t="s">
        <v>209</v>
      </c>
      <c r="D268" s="106">
        <f t="shared" si="14"/>
        <v>1.2</v>
      </c>
      <c r="E268" s="106">
        <f t="shared" si="14"/>
        <v>3.2759999999999998</v>
      </c>
      <c r="F268" s="106">
        <f t="shared" si="14"/>
        <v>3.2759999999999998</v>
      </c>
      <c r="G268" s="106">
        <f t="shared" si="14"/>
        <v>3.2759999999999998</v>
      </c>
      <c r="H268" s="106">
        <f t="shared" si="14"/>
        <v>3.2759999999999998</v>
      </c>
      <c r="I268" s="92"/>
    </row>
    <row r="269" spans="2:9" x14ac:dyDescent="0.2">
      <c r="C269" s="98" t="s">
        <v>208</v>
      </c>
      <c r="D269" s="106">
        <f t="shared" si="14"/>
        <v>1.2</v>
      </c>
      <c r="E269" s="106">
        <f t="shared" si="14"/>
        <v>13.452</v>
      </c>
      <c r="F269" s="106">
        <f t="shared" si="14"/>
        <v>13.452</v>
      </c>
      <c r="G269" s="106">
        <f t="shared" si="14"/>
        <v>13.452</v>
      </c>
      <c r="H269" s="106">
        <f t="shared" si="14"/>
        <v>13.452</v>
      </c>
      <c r="I269" s="92"/>
    </row>
    <row r="270" spans="2:9" x14ac:dyDescent="0.2">
      <c r="B270" s="81" t="s">
        <v>95</v>
      </c>
      <c r="C270" s="98" t="s">
        <v>10</v>
      </c>
      <c r="D270" s="106">
        <f t="shared" ref="D270:H273" si="15">D50*1.2</f>
        <v>1.2</v>
      </c>
      <c r="E270" s="106">
        <f t="shared" si="15"/>
        <v>1.2</v>
      </c>
      <c r="F270" s="106">
        <f t="shared" si="15"/>
        <v>1.2</v>
      </c>
      <c r="G270" s="106">
        <f t="shared" si="15"/>
        <v>1.2</v>
      </c>
      <c r="H270" s="106">
        <f t="shared" si="15"/>
        <v>1.2</v>
      </c>
      <c r="I270" s="92"/>
    </row>
    <row r="271" spans="2:9" x14ac:dyDescent="0.2">
      <c r="C271" s="98" t="s">
        <v>267</v>
      </c>
      <c r="D271" s="106">
        <f t="shared" si="15"/>
        <v>1.2</v>
      </c>
      <c r="E271" s="106">
        <f t="shared" si="15"/>
        <v>1.9799999999999998</v>
      </c>
      <c r="F271" s="106">
        <f t="shared" si="15"/>
        <v>1.9799999999999998</v>
      </c>
      <c r="G271" s="106">
        <f t="shared" si="15"/>
        <v>1.9799999999999998</v>
      </c>
      <c r="H271" s="106">
        <f t="shared" si="15"/>
        <v>1.9799999999999998</v>
      </c>
      <c r="I271" s="92"/>
    </row>
    <row r="272" spans="2:9" x14ac:dyDescent="0.2">
      <c r="C272" s="98" t="s">
        <v>209</v>
      </c>
      <c r="D272" s="106">
        <f t="shared" si="15"/>
        <v>1.2</v>
      </c>
      <c r="E272" s="106">
        <f t="shared" si="15"/>
        <v>3.2759999999999998</v>
      </c>
      <c r="F272" s="106">
        <f t="shared" si="15"/>
        <v>3.2759999999999998</v>
      </c>
      <c r="G272" s="106">
        <f t="shared" si="15"/>
        <v>3.2759999999999998</v>
      </c>
      <c r="H272" s="106">
        <f t="shared" si="15"/>
        <v>3.2759999999999998</v>
      </c>
      <c r="I272" s="92"/>
    </row>
    <row r="273" spans="1:9" x14ac:dyDescent="0.2">
      <c r="C273" s="98" t="s">
        <v>208</v>
      </c>
      <c r="D273" s="106">
        <f t="shared" si="15"/>
        <v>1.2</v>
      </c>
      <c r="E273" s="106">
        <f t="shared" si="15"/>
        <v>13.452</v>
      </c>
      <c r="F273" s="106">
        <f t="shared" si="15"/>
        <v>13.452</v>
      </c>
      <c r="G273" s="106">
        <f t="shared" si="15"/>
        <v>13.452</v>
      </c>
      <c r="H273" s="106">
        <f t="shared" si="15"/>
        <v>13.452</v>
      </c>
      <c r="I273" s="92"/>
    </row>
    <row r="274" spans="1:9" x14ac:dyDescent="0.2">
      <c r="C274" s="98"/>
      <c r="D274" s="98"/>
    </row>
    <row r="275" spans="1:9" x14ac:dyDescent="0.2">
      <c r="A275" s="74" t="s">
        <v>271</v>
      </c>
      <c r="B275" s="84"/>
      <c r="C275" s="84"/>
      <c r="D275" s="84"/>
      <c r="E275" s="84"/>
      <c r="F275" s="84"/>
      <c r="G275" s="84"/>
      <c r="H275" s="84"/>
      <c r="I275" s="84"/>
    </row>
    <row r="276" spans="1:9" ht="26.45" customHeight="1" x14ac:dyDescent="0.2">
      <c r="A276" s="92" t="s">
        <v>121</v>
      </c>
      <c r="B276" s="71" t="s">
        <v>265</v>
      </c>
      <c r="C276" s="94" t="s">
        <v>272</v>
      </c>
      <c r="D276" s="76" t="s">
        <v>122</v>
      </c>
      <c r="E276" s="76" t="s">
        <v>123</v>
      </c>
      <c r="F276" s="76" t="s">
        <v>124</v>
      </c>
      <c r="G276" s="76" t="s">
        <v>125</v>
      </c>
      <c r="H276" s="91"/>
    </row>
    <row r="277" spans="1:9" x14ac:dyDescent="0.2">
      <c r="A277" s="71"/>
      <c r="B277" s="81" t="s">
        <v>101</v>
      </c>
      <c r="C277" s="98" t="s">
        <v>273</v>
      </c>
      <c r="D277" s="106">
        <f t="shared" ref="D277:G282" si="16">D57*1.2</f>
        <v>1.2</v>
      </c>
      <c r="E277" s="106">
        <f t="shared" si="16"/>
        <v>1.2</v>
      </c>
      <c r="F277" s="106">
        <f t="shared" si="16"/>
        <v>1.2</v>
      </c>
      <c r="G277" s="106">
        <f t="shared" si="16"/>
        <v>1.2</v>
      </c>
      <c r="H277" s="92"/>
    </row>
    <row r="278" spans="1:9" x14ac:dyDescent="0.2">
      <c r="C278" s="98" t="s">
        <v>274</v>
      </c>
      <c r="D278" s="106">
        <f t="shared" si="16"/>
        <v>12.81</v>
      </c>
      <c r="E278" s="106">
        <f t="shared" si="16"/>
        <v>12.81</v>
      </c>
      <c r="F278" s="106">
        <f t="shared" si="16"/>
        <v>12.81</v>
      </c>
      <c r="G278" s="106">
        <f t="shared" si="16"/>
        <v>12.81</v>
      </c>
      <c r="H278" s="92"/>
    </row>
    <row r="279" spans="1:9" x14ac:dyDescent="0.2">
      <c r="B279" s="81" t="s">
        <v>102</v>
      </c>
      <c r="C279" s="98" t="s">
        <v>273</v>
      </c>
      <c r="D279" s="106">
        <f t="shared" si="16"/>
        <v>1.2</v>
      </c>
      <c r="E279" s="106">
        <f t="shared" si="16"/>
        <v>1.2</v>
      </c>
      <c r="F279" s="106">
        <f t="shared" si="16"/>
        <v>1.2</v>
      </c>
      <c r="G279" s="106">
        <f t="shared" si="16"/>
        <v>1.2</v>
      </c>
      <c r="H279" s="92"/>
    </row>
    <row r="280" spans="1:9" x14ac:dyDescent="0.2">
      <c r="C280" s="98" t="s">
        <v>274</v>
      </c>
      <c r="D280" s="106">
        <f t="shared" si="16"/>
        <v>12.81</v>
      </c>
      <c r="E280" s="106">
        <f t="shared" si="16"/>
        <v>12.81</v>
      </c>
      <c r="F280" s="106">
        <f t="shared" si="16"/>
        <v>12.81</v>
      </c>
      <c r="G280" s="106">
        <f t="shared" si="16"/>
        <v>12.81</v>
      </c>
      <c r="H280" s="92"/>
    </row>
    <row r="281" spans="1:9" x14ac:dyDescent="0.2">
      <c r="B281" s="81" t="s">
        <v>103</v>
      </c>
      <c r="C281" s="98" t="s">
        <v>273</v>
      </c>
      <c r="D281" s="106">
        <f t="shared" si="16"/>
        <v>1.2</v>
      </c>
      <c r="E281" s="106">
        <f t="shared" si="16"/>
        <v>1.2</v>
      </c>
      <c r="F281" s="106">
        <f t="shared" si="16"/>
        <v>1.2</v>
      </c>
      <c r="G281" s="106">
        <f t="shared" si="16"/>
        <v>1.2</v>
      </c>
      <c r="H281" s="92"/>
    </row>
    <row r="282" spans="1:9" x14ac:dyDescent="0.2">
      <c r="C282" s="98" t="s">
        <v>274</v>
      </c>
      <c r="D282" s="106">
        <f t="shared" si="16"/>
        <v>12.81</v>
      </c>
      <c r="E282" s="106">
        <f t="shared" si="16"/>
        <v>12.81</v>
      </c>
      <c r="F282" s="106">
        <f t="shared" si="16"/>
        <v>12.81</v>
      </c>
      <c r="G282" s="106">
        <f t="shared" si="16"/>
        <v>12.81</v>
      </c>
      <c r="H282" s="92"/>
    </row>
    <row r="283" spans="1:9" x14ac:dyDescent="0.2">
      <c r="C283" s="98"/>
      <c r="D283" s="98"/>
    </row>
    <row r="284" spans="1:9" x14ac:dyDescent="0.2">
      <c r="A284" s="74" t="s">
        <v>275</v>
      </c>
      <c r="B284" s="84"/>
      <c r="C284" s="84"/>
      <c r="D284" s="84"/>
      <c r="E284" s="84"/>
      <c r="F284" s="84"/>
      <c r="G284" s="84"/>
      <c r="H284" s="84"/>
      <c r="I284" s="84"/>
    </row>
    <row r="285" spans="1:9" ht="26.45" customHeight="1" x14ac:dyDescent="0.2">
      <c r="A285" s="92" t="s">
        <v>128</v>
      </c>
      <c r="B285" s="71" t="s">
        <v>265</v>
      </c>
      <c r="C285" s="94" t="s">
        <v>276</v>
      </c>
      <c r="D285" s="76" t="s">
        <v>109</v>
      </c>
      <c r="E285" s="76" t="s">
        <v>96</v>
      </c>
      <c r="F285" s="76" t="s">
        <v>97</v>
      </c>
      <c r="G285" s="76" t="s">
        <v>98</v>
      </c>
      <c r="H285" s="95" t="s">
        <v>99</v>
      </c>
      <c r="I285" s="91"/>
    </row>
    <row r="286" spans="1:9" x14ac:dyDescent="0.2">
      <c r="A286" s="96"/>
      <c r="B286" s="81" t="s">
        <v>78</v>
      </c>
      <c r="C286" s="98" t="s">
        <v>129</v>
      </c>
      <c r="D286" s="106">
        <f t="shared" ref="D286:G305" si="17">D66*1.2</f>
        <v>1.2</v>
      </c>
      <c r="E286" s="106">
        <f t="shared" si="17"/>
        <v>1.2</v>
      </c>
      <c r="F286" s="106">
        <f t="shared" si="17"/>
        <v>1.2</v>
      </c>
      <c r="G286" s="106">
        <f t="shared" si="17"/>
        <v>1.2</v>
      </c>
      <c r="H286" s="92">
        <v>1.05</v>
      </c>
      <c r="I286" s="92"/>
    </row>
    <row r="287" spans="1:9" x14ac:dyDescent="0.2">
      <c r="C287" s="98" t="s">
        <v>130</v>
      </c>
      <c r="D287" s="106">
        <f t="shared" si="17"/>
        <v>1.62</v>
      </c>
      <c r="E287" s="106">
        <f t="shared" si="17"/>
        <v>1.2</v>
      </c>
      <c r="F287" s="106">
        <f t="shared" si="17"/>
        <v>1.2</v>
      </c>
      <c r="G287" s="106">
        <f t="shared" si="17"/>
        <v>1.2</v>
      </c>
      <c r="H287" s="92">
        <v>1.05</v>
      </c>
      <c r="I287" s="92"/>
    </row>
    <row r="288" spans="1:9" x14ac:dyDescent="0.2">
      <c r="C288" s="98" t="s">
        <v>131</v>
      </c>
      <c r="D288" s="106">
        <f t="shared" si="17"/>
        <v>1.62</v>
      </c>
      <c r="E288" s="106">
        <f t="shared" si="17"/>
        <v>1.2</v>
      </c>
      <c r="F288" s="106">
        <f t="shared" si="17"/>
        <v>1.2</v>
      </c>
      <c r="G288" s="106">
        <f t="shared" si="17"/>
        <v>1.2</v>
      </c>
      <c r="H288" s="92">
        <v>1.05</v>
      </c>
      <c r="I288" s="92"/>
    </row>
    <row r="289" spans="2:9" x14ac:dyDescent="0.2">
      <c r="C289" s="98" t="s">
        <v>132</v>
      </c>
      <c r="D289" s="106">
        <f t="shared" si="17"/>
        <v>6.48</v>
      </c>
      <c r="E289" s="106">
        <f t="shared" si="17"/>
        <v>1.2</v>
      </c>
      <c r="F289" s="106">
        <f t="shared" si="17"/>
        <v>1.2</v>
      </c>
      <c r="G289" s="106">
        <f t="shared" si="17"/>
        <v>1.2</v>
      </c>
      <c r="H289" s="92">
        <v>1.05</v>
      </c>
      <c r="I289" s="92"/>
    </row>
    <row r="290" spans="2:9" x14ac:dyDescent="0.2">
      <c r="B290" s="81" t="s">
        <v>79</v>
      </c>
      <c r="C290" s="98" t="s">
        <v>129</v>
      </c>
      <c r="D290" s="106">
        <f t="shared" si="17"/>
        <v>1.2</v>
      </c>
      <c r="E290" s="106">
        <f t="shared" si="17"/>
        <v>1.2</v>
      </c>
      <c r="F290" s="106">
        <f t="shared" si="17"/>
        <v>1.2</v>
      </c>
      <c r="G290" s="106">
        <f t="shared" si="17"/>
        <v>1.2</v>
      </c>
      <c r="H290" s="92">
        <v>1.05</v>
      </c>
      <c r="I290" s="92"/>
    </row>
    <row r="291" spans="2:9" x14ac:dyDescent="0.2">
      <c r="C291" s="98" t="s">
        <v>130</v>
      </c>
      <c r="D291" s="106">
        <f t="shared" si="17"/>
        <v>1.62</v>
      </c>
      <c r="E291" s="106">
        <f t="shared" si="17"/>
        <v>1.2</v>
      </c>
      <c r="F291" s="106">
        <f t="shared" si="17"/>
        <v>1.2</v>
      </c>
      <c r="G291" s="106">
        <f t="shared" si="17"/>
        <v>1.2</v>
      </c>
      <c r="H291" s="92">
        <v>1.05</v>
      </c>
      <c r="I291" s="92"/>
    </row>
    <row r="292" spans="2:9" x14ac:dyDescent="0.2">
      <c r="C292" s="98" t="s">
        <v>131</v>
      </c>
      <c r="D292" s="106">
        <f t="shared" si="17"/>
        <v>1.62</v>
      </c>
      <c r="E292" s="106">
        <f t="shared" si="17"/>
        <v>1.2</v>
      </c>
      <c r="F292" s="106">
        <f t="shared" si="17"/>
        <v>1.2</v>
      </c>
      <c r="G292" s="106">
        <f t="shared" si="17"/>
        <v>1.2</v>
      </c>
      <c r="H292" s="92">
        <v>1.05</v>
      </c>
      <c r="I292" s="92"/>
    </row>
    <row r="293" spans="2:9" x14ac:dyDescent="0.2">
      <c r="C293" s="98" t="s">
        <v>132</v>
      </c>
      <c r="D293" s="106">
        <f t="shared" si="17"/>
        <v>6.48</v>
      </c>
      <c r="E293" s="106">
        <f t="shared" si="17"/>
        <v>1.2</v>
      </c>
      <c r="F293" s="106">
        <f t="shared" si="17"/>
        <v>1.2</v>
      </c>
      <c r="G293" s="106">
        <f t="shared" si="17"/>
        <v>1.2</v>
      </c>
      <c r="H293" s="92">
        <v>1.05</v>
      </c>
      <c r="I293" s="92"/>
    </row>
    <row r="294" spans="2:9" x14ac:dyDescent="0.2">
      <c r="B294" s="81" t="s">
        <v>80</v>
      </c>
      <c r="C294" s="98" t="s">
        <v>129</v>
      </c>
      <c r="D294" s="106">
        <f t="shared" si="17"/>
        <v>1.2</v>
      </c>
      <c r="E294" s="106">
        <f t="shared" si="17"/>
        <v>1.2</v>
      </c>
      <c r="F294" s="106">
        <f t="shared" si="17"/>
        <v>1.2</v>
      </c>
      <c r="G294" s="106">
        <f t="shared" si="17"/>
        <v>1.2</v>
      </c>
      <c r="H294" s="92">
        <v>1.05</v>
      </c>
      <c r="I294" s="92"/>
    </row>
    <row r="295" spans="2:9" x14ac:dyDescent="0.2">
      <c r="C295" s="98" t="s">
        <v>130</v>
      </c>
      <c r="D295" s="106">
        <f t="shared" si="17"/>
        <v>1.62</v>
      </c>
      <c r="E295" s="106">
        <f t="shared" si="17"/>
        <v>1.2</v>
      </c>
      <c r="F295" s="106">
        <f t="shared" si="17"/>
        <v>1.2</v>
      </c>
      <c r="G295" s="106">
        <f t="shared" si="17"/>
        <v>1.2</v>
      </c>
      <c r="H295" s="92">
        <v>1.05</v>
      </c>
      <c r="I295" s="92"/>
    </row>
    <row r="296" spans="2:9" x14ac:dyDescent="0.2">
      <c r="C296" s="98" t="s">
        <v>131</v>
      </c>
      <c r="D296" s="106">
        <f t="shared" si="17"/>
        <v>1.62</v>
      </c>
      <c r="E296" s="106">
        <f t="shared" si="17"/>
        <v>1.2</v>
      </c>
      <c r="F296" s="106">
        <f t="shared" si="17"/>
        <v>1.2</v>
      </c>
      <c r="G296" s="106">
        <f t="shared" si="17"/>
        <v>1.2</v>
      </c>
      <c r="H296" s="92">
        <v>1.05</v>
      </c>
      <c r="I296" s="92"/>
    </row>
    <row r="297" spans="2:9" x14ac:dyDescent="0.2">
      <c r="C297" s="98" t="s">
        <v>132</v>
      </c>
      <c r="D297" s="106">
        <f t="shared" si="17"/>
        <v>6.48</v>
      </c>
      <c r="E297" s="106">
        <f t="shared" si="17"/>
        <v>1.2</v>
      </c>
      <c r="F297" s="106">
        <f t="shared" si="17"/>
        <v>1.2</v>
      </c>
      <c r="G297" s="106">
        <f t="shared" si="17"/>
        <v>1.2</v>
      </c>
      <c r="H297" s="92">
        <v>1.05</v>
      </c>
      <c r="I297" s="92"/>
    </row>
    <row r="298" spans="2:9" x14ac:dyDescent="0.2">
      <c r="B298" s="81" t="s">
        <v>82</v>
      </c>
      <c r="C298" s="98" t="s">
        <v>129</v>
      </c>
      <c r="D298" s="106">
        <f t="shared" si="17"/>
        <v>1.2</v>
      </c>
      <c r="E298" s="106">
        <f t="shared" si="17"/>
        <v>1.2</v>
      </c>
      <c r="F298" s="106">
        <f t="shared" si="17"/>
        <v>1.2</v>
      </c>
      <c r="G298" s="106">
        <f t="shared" si="17"/>
        <v>1.2</v>
      </c>
      <c r="H298" s="92">
        <v>1.05</v>
      </c>
      <c r="I298" s="92"/>
    </row>
    <row r="299" spans="2:9" x14ac:dyDescent="0.2">
      <c r="C299" s="98" t="s">
        <v>130</v>
      </c>
      <c r="D299" s="106">
        <f t="shared" si="17"/>
        <v>1.2</v>
      </c>
      <c r="E299" s="106">
        <f t="shared" si="17"/>
        <v>1.2</v>
      </c>
      <c r="F299" s="106">
        <f t="shared" si="17"/>
        <v>1.2</v>
      </c>
      <c r="G299" s="106">
        <f t="shared" si="17"/>
        <v>1.2</v>
      </c>
      <c r="H299" s="92">
        <v>1.05</v>
      </c>
      <c r="I299" s="92"/>
    </row>
    <row r="300" spans="2:9" x14ac:dyDescent="0.2">
      <c r="C300" s="98" t="s">
        <v>131</v>
      </c>
      <c r="D300" s="106">
        <f t="shared" si="17"/>
        <v>1.2</v>
      </c>
      <c r="E300" s="106">
        <f t="shared" si="17"/>
        <v>1.2</v>
      </c>
      <c r="F300" s="106">
        <f t="shared" si="17"/>
        <v>1.2</v>
      </c>
      <c r="G300" s="106">
        <f t="shared" si="17"/>
        <v>1.2</v>
      </c>
      <c r="H300" s="92">
        <v>1.05</v>
      </c>
      <c r="I300" s="92"/>
    </row>
    <row r="301" spans="2:9" x14ac:dyDescent="0.2">
      <c r="C301" s="98" t="s">
        <v>132</v>
      </c>
      <c r="D301" s="106">
        <f t="shared" si="17"/>
        <v>1.2</v>
      </c>
      <c r="E301" s="106">
        <f t="shared" si="17"/>
        <v>1.2</v>
      </c>
      <c r="F301" s="106">
        <f t="shared" si="17"/>
        <v>1.2</v>
      </c>
      <c r="G301" s="106">
        <f t="shared" si="17"/>
        <v>1.2</v>
      </c>
      <c r="H301" s="92">
        <v>1.05</v>
      </c>
      <c r="I301" s="92"/>
    </row>
    <row r="302" spans="2:9" x14ac:dyDescent="0.2">
      <c r="B302" s="81" t="s">
        <v>87</v>
      </c>
      <c r="C302" s="98" t="s">
        <v>129</v>
      </c>
      <c r="D302" s="106">
        <f t="shared" si="17"/>
        <v>1.2</v>
      </c>
      <c r="E302" s="106">
        <f t="shared" si="17"/>
        <v>1.2</v>
      </c>
      <c r="F302" s="106">
        <f t="shared" si="17"/>
        <v>1.2</v>
      </c>
      <c r="G302" s="106">
        <f t="shared" si="17"/>
        <v>1.2</v>
      </c>
      <c r="H302" s="92">
        <v>1.05</v>
      </c>
      <c r="I302" s="92"/>
    </row>
    <row r="303" spans="2:9" x14ac:dyDescent="0.2">
      <c r="C303" s="98" t="s">
        <v>130</v>
      </c>
      <c r="D303" s="106">
        <f t="shared" si="17"/>
        <v>1.2</v>
      </c>
      <c r="E303" s="106">
        <f t="shared" si="17"/>
        <v>2.7359999999999998</v>
      </c>
      <c r="F303" s="106">
        <f t="shared" si="17"/>
        <v>1.2</v>
      </c>
      <c r="G303" s="106">
        <f t="shared" si="17"/>
        <v>1.2</v>
      </c>
      <c r="H303" s="92">
        <v>1.05</v>
      </c>
      <c r="I303" s="92"/>
    </row>
    <row r="304" spans="2:9" x14ac:dyDescent="0.2">
      <c r="C304" s="98" t="s">
        <v>131</v>
      </c>
      <c r="D304" s="106">
        <f t="shared" si="17"/>
        <v>1.2</v>
      </c>
      <c r="E304" s="106">
        <f t="shared" si="17"/>
        <v>5.5439999999999996</v>
      </c>
      <c r="F304" s="106">
        <f t="shared" si="17"/>
        <v>1.2</v>
      </c>
      <c r="G304" s="106">
        <f t="shared" si="17"/>
        <v>1.2</v>
      </c>
      <c r="H304" s="92">
        <v>1.05</v>
      </c>
      <c r="I304" s="92"/>
    </row>
    <row r="305" spans="2:9" x14ac:dyDescent="0.2">
      <c r="C305" s="98" t="s">
        <v>132</v>
      </c>
      <c r="D305" s="106">
        <f t="shared" si="17"/>
        <v>1.2</v>
      </c>
      <c r="E305" s="106">
        <f t="shared" si="17"/>
        <v>12.635999999999999</v>
      </c>
      <c r="F305" s="106">
        <f t="shared" si="17"/>
        <v>1.764</v>
      </c>
      <c r="G305" s="106">
        <f t="shared" si="17"/>
        <v>3.0839999999999996</v>
      </c>
      <c r="H305" s="92">
        <v>1.05</v>
      </c>
      <c r="I305" s="92"/>
    </row>
    <row r="306" spans="2:9" x14ac:dyDescent="0.2">
      <c r="B306" s="81" t="s">
        <v>88</v>
      </c>
      <c r="C306" s="98" t="s">
        <v>129</v>
      </c>
      <c r="D306" s="106">
        <f t="shared" ref="D306:G321" si="18">D86*1.2</f>
        <v>1.2</v>
      </c>
      <c r="E306" s="106">
        <f t="shared" si="18"/>
        <v>1.2</v>
      </c>
      <c r="F306" s="106">
        <f t="shared" si="18"/>
        <v>1.2</v>
      </c>
      <c r="G306" s="106">
        <f t="shared" si="18"/>
        <v>1.2</v>
      </c>
      <c r="H306" s="92">
        <v>1.05</v>
      </c>
      <c r="I306" s="92"/>
    </row>
    <row r="307" spans="2:9" x14ac:dyDescent="0.2">
      <c r="C307" s="98" t="s">
        <v>130</v>
      </c>
      <c r="D307" s="106">
        <f t="shared" si="18"/>
        <v>1.2</v>
      </c>
      <c r="E307" s="106">
        <f t="shared" si="18"/>
        <v>1.9919999999999998</v>
      </c>
      <c r="F307" s="106">
        <f t="shared" si="18"/>
        <v>1.2</v>
      </c>
      <c r="G307" s="106">
        <f t="shared" si="18"/>
        <v>1.2</v>
      </c>
      <c r="H307" s="92">
        <v>1.05</v>
      </c>
      <c r="I307" s="92"/>
    </row>
    <row r="308" spans="2:9" x14ac:dyDescent="0.2">
      <c r="C308" s="98" t="s">
        <v>131</v>
      </c>
      <c r="D308" s="106">
        <f t="shared" si="18"/>
        <v>1.2</v>
      </c>
      <c r="E308" s="106">
        <f t="shared" si="18"/>
        <v>3</v>
      </c>
      <c r="F308" s="106">
        <f t="shared" si="18"/>
        <v>1.2</v>
      </c>
      <c r="G308" s="106">
        <f t="shared" si="18"/>
        <v>1.2</v>
      </c>
      <c r="H308" s="92">
        <v>1.05</v>
      </c>
      <c r="I308" s="92"/>
    </row>
    <row r="309" spans="2:9" x14ac:dyDescent="0.2">
      <c r="C309" s="98" t="s">
        <v>132</v>
      </c>
      <c r="D309" s="106">
        <f t="shared" si="18"/>
        <v>1.2</v>
      </c>
      <c r="E309" s="106">
        <f t="shared" si="18"/>
        <v>17.963999999999999</v>
      </c>
      <c r="F309" s="106">
        <f t="shared" si="18"/>
        <v>2.3039999999999998</v>
      </c>
      <c r="G309" s="106">
        <f t="shared" si="18"/>
        <v>2.3039999999999998</v>
      </c>
      <c r="H309" s="92">
        <v>1.05</v>
      </c>
      <c r="I309" s="92"/>
    </row>
    <row r="310" spans="2:9" x14ac:dyDescent="0.2">
      <c r="B310" s="81" t="s">
        <v>90</v>
      </c>
      <c r="C310" s="98" t="s">
        <v>129</v>
      </c>
      <c r="D310" s="106">
        <f t="shared" si="18"/>
        <v>1.2</v>
      </c>
      <c r="E310" s="106">
        <f t="shared" si="18"/>
        <v>1.2</v>
      </c>
      <c r="F310" s="106">
        <f t="shared" si="18"/>
        <v>1.2</v>
      </c>
      <c r="G310" s="106">
        <f t="shared" si="18"/>
        <v>1.2</v>
      </c>
      <c r="H310" s="92">
        <v>1.05</v>
      </c>
      <c r="I310" s="92"/>
    </row>
    <row r="311" spans="2:9" x14ac:dyDescent="0.2">
      <c r="C311" s="98" t="s">
        <v>130</v>
      </c>
      <c r="D311" s="106">
        <f t="shared" si="18"/>
        <v>1.2</v>
      </c>
      <c r="E311" s="106">
        <f t="shared" si="18"/>
        <v>1.776</v>
      </c>
      <c r="F311" s="106">
        <f t="shared" si="18"/>
        <v>1.2</v>
      </c>
      <c r="G311" s="106">
        <f t="shared" si="18"/>
        <v>1.2</v>
      </c>
      <c r="H311" s="92">
        <v>1.05</v>
      </c>
      <c r="I311" s="92"/>
    </row>
    <row r="312" spans="2:9" x14ac:dyDescent="0.2">
      <c r="C312" s="98" t="s">
        <v>131</v>
      </c>
      <c r="D312" s="106">
        <f t="shared" si="18"/>
        <v>1.2</v>
      </c>
      <c r="E312" s="106">
        <f t="shared" si="18"/>
        <v>3.4079999999999999</v>
      </c>
      <c r="F312" s="106">
        <f t="shared" si="18"/>
        <v>1.2</v>
      </c>
      <c r="G312" s="106">
        <f t="shared" si="18"/>
        <v>1.2</v>
      </c>
      <c r="H312" s="92">
        <v>1.05</v>
      </c>
      <c r="I312" s="92"/>
    </row>
    <row r="313" spans="2:9" x14ac:dyDescent="0.2">
      <c r="C313" s="98" t="s">
        <v>132</v>
      </c>
      <c r="D313" s="106">
        <f t="shared" si="18"/>
        <v>1.2</v>
      </c>
      <c r="E313" s="106">
        <f t="shared" si="18"/>
        <v>17.28</v>
      </c>
      <c r="F313" s="106">
        <f t="shared" si="18"/>
        <v>4.4279999999999999</v>
      </c>
      <c r="G313" s="106">
        <f t="shared" si="18"/>
        <v>4.4279999999999999</v>
      </c>
      <c r="H313" s="92">
        <v>1.05</v>
      </c>
      <c r="I313" s="92"/>
    </row>
    <row r="314" spans="2:9" x14ac:dyDescent="0.2">
      <c r="B314" s="81" t="s">
        <v>89</v>
      </c>
      <c r="C314" s="98" t="s">
        <v>129</v>
      </c>
      <c r="D314" s="106">
        <f t="shared" si="18"/>
        <v>1.2</v>
      </c>
      <c r="E314" s="106">
        <f t="shared" si="18"/>
        <v>1.2</v>
      </c>
      <c r="F314" s="106">
        <f t="shared" si="18"/>
        <v>1.2</v>
      </c>
      <c r="G314" s="106">
        <f t="shared" si="18"/>
        <v>1.2</v>
      </c>
      <c r="H314" s="92">
        <v>1.05</v>
      </c>
      <c r="I314" s="92"/>
    </row>
    <row r="315" spans="2:9" x14ac:dyDescent="0.2">
      <c r="C315" s="98" t="s">
        <v>130</v>
      </c>
      <c r="D315" s="106">
        <f t="shared" si="18"/>
        <v>1.2</v>
      </c>
      <c r="E315" s="106">
        <f t="shared" si="18"/>
        <v>1.776</v>
      </c>
      <c r="F315" s="106">
        <f t="shared" si="18"/>
        <v>1.2</v>
      </c>
      <c r="G315" s="106">
        <f t="shared" si="18"/>
        <v>1.2</v>
      </c>
      <c r="H315" s="92">
        <v>1.05</v>
      </c>
      <c r="I315" s="92"/>
    </row>
    <row r="316" spans="2:9" x14ac:dyDescent="0.2">
      <c r="C316" s="98" t="s">
        <v>131</v>
      </c>
      <c r="D316" s="106">
        <f t="shared" si="18"/>
        <v>1.2</v>
      </c>
      <c r="E316" s="106">
        <f t="shared" si="18"/>
        <v>3.4079999999999999</v>
      </c>
      <c r="F316" s="106">
        <f t="shared" si="18"/>
        <v>1.2</v>
      </c>
      <c r="G316" s="106">
        <f t="shared" si="18"/>
        <v>1.2</v>
      </c>
      <c r="H316" s="92">
        <v>1.05</v>
      </c>
      <c r="I316" s="92"/>
    </row>
    <row r="317" spans="2:9" x14ac:dyDescent="0.2">
      <c r="C317" s="98" t="s">
        <v>132</v>
      </c>
      <c r="D317" s="106">
        <f t="shared" si="18"/>
        <v>1.2</v>
      </c>
      <c r="E317" s="106">
        <f t="shared" si="18"/>
        <v>17.28</v>
      </c>
      <c r="F317" s="106">
        <f t="shared" si="18"/>
        <v>4.4279999999999999</v>
      </c>
      <c r="G317" s="106">
        <f t="shared" si="18"/>
        <v>4.4279999999999999</v>
      </c>
      <c r="H317" s="92">
        <v>1.05</v>
      </c>
      <c r="I317" s="92"/>
    </row>
    <row r="318" spans="2:9" x14ac:dyDescent="0.2">
      <c r="B318" s="81" t="s">
        <v>92</v>
      </c>
      <c r="C318" s="98" t="s">
        <v>129</v>
      </c>
      <c r="D318" s="106">
        <f t="shared" si="18"/>
        <v>1.2</v>
      </c>
      <c r="E318" s="106">
        <f t="shared" si="18"/>
        <v>1.2</v>
      </c>
      <c r="F318" s="106">
        <f t="shared" si="18"/>
        <v>1.2</v>
      </c>
      <c r="G318" s="106">
        <f t="shared" si="18"/>
        <v>1.2</v>
      </c>
      <c r="H318" s="92">
        <v>1.05</v>
      </c>
      <c r="I318" s="92"/>
    </row>
    <row r="319" spans="2:9" x14ac:dyDescent="0.2">
      <c r="C319" s="98" t="s">
        <v>130</v>
      </c>
      <c r="D319" s="106">
        <f t="shared" si="18"/>
        <v>1.2</v>
      </c>
      <c r="E319" s="106">
        <f t="shared" si="18"/>
        <v>1.776</v>
      </c>
      <c r="F319" s="106">
        <f t="shared" si="18"/>
        <v>1.2</v>
      </c>
      <c r="G319" s="106">
        <f t="shared" si="18"/>
        <v>1.2</v>
      </c>
      <c r="H319" s="92">
        <v>1.05</v>
      </c>
      <c r="I319" s="92"/>
    </row>
    <row r="320" spans="2:9" x14ac:dyDescent="0.2">
      <c r="C320" s="98" t="s">
        <v>131</v>
      </c>
      <c r="D320" s="106">
        <f t="shared" si="18"/>
        <v>1.2</v>
      </c>
      <c r="E320" s="106">
        <f t="shared" si="18"/>
        <v>3.4079999999999999</v>
      </c>
      <c r="F320" s="106">
        <f t="shared" si="18"/>
        <v>1.2</v>
      </c>
      <c r="G320" s="106">
        <f t="shared" si="18"/>
        <v>1.2</v>
      </c>
      <c r="H320" s="92">
        <v>1.05</v>
      </c>
      <c r="I320" s="92"/>
    </row>
    <row r="321" spans="1:9" x14ac:dyDescent="0.2">
      <c r="C321" s="98" t="s">
        <v>132</v>
      </c>
      <c r="D321" s="106">
        <f t="shared" si="18"/>
        <v>1.2</v>
      </c>
      <c r="E321" s="106">
        <f t="shared" si="18"/>
        <v>17.28</v>
      </c>
      <c r="F321" s="106">
        <f t="shared" si="18"/>
        <v>4.4279999999999999</v>
      </c>
      <c r="G321" s="106">
        <f t="shared" si="18"/>
        <v>4.4279999999999999</v>
      </c>
      <c r="H321" s="92">
        <v>1.05</v>
      </c>
      <c r="I321" s="92"/>
    </row>
    <row r="323" spans="1:9" x14ac:dyDescent="0.2">
      <c r="A323" s="74" t="s">
        <v>277</v>
      </c>
      <c r="B323" s="84"/>
      <c r="C323" s="84"/>
      <c r="D323" s="84"/>
      <c r="E323" s="84"/>
      <c r="F323" s="84"/>
      <c r="G323" s="84"/>
      <c r="H323" s="84"/>
      <c r="I323" s="84"/>
    </row>
    <row r="324" spans="1:9" ht="26.45" customHeight="1" x14ac:dyDescent="0.2">
      <c r="A324" s="92" t="s">
        <v>87</v>
      </c>
      <c r="B324" s="96" t="s">
        <v>132</v>
      </c>
      <c r="C324" s="94" t="s">
        <v>276</v>
      </c>
      <c r="D324" s="76" t="s">
        <v>109</v>
      </c>
      <c r="E324" s="76" t="s">
        <v>96</v>
      </c>
      <c r="F324" s="76" t="s">
        <v>97</v>
      </c>
      <c r="G324" s="76" t="s">
        <v>98</v>
      </c>
      <c r="H324" s="95" t="s">
        <v>99</v>
      </c>
      <c r="I324" s="91"/>
    </row>
    <row r="325" spans="1:9" x14ac:dyDescent="0.2">
      <c r="A325" s="71"/>
      <c r="C325" s="98" t="s">
        <v>129</v>
      </c>
      <c r="D325" s="106">
        <f t="shared" ref="D325:G328" si="19">D105*1.2</f>
        <v>1.2</v>
      </c>
      <c r="E325" s="106">
        <f t="shared" si="19"/>
        <v>1.2</v>
      </c>
      <c r="F325" s="106">
        <f t="shared" si="19"/>
        <v>1.2</v>
      </c>
      <c r="G325" s="106">
        <f t="shared" si="19"/>
        <v>1.2</v>
      </c>
      <c r="H325" s="92">
        <v>1.05</v>
      </c>
      <c r="I325" s="92"/>
    </row>
    <row r="326" spans="1:9" x14ac:dyDescent="0.2">
      <c r="C326" s="98" t="s">
        <v>130</v>
      </c>
      <c r="D326" s="106">
        <f t="shared" si="19"/>
        <v>1.512</v>
      </c>
      <c r="E326" s="106">
        <f t="shared" si="19"/>
        <v>1.512</v>
      </c>
      <c r="F326" s="106">
        <f t="shared" si="19"/>
        <v>1.2</v>
      </c>
      <c r="G326" s="106">
        <f t="shared" si="19"/>
        <v>1.2</v>
      </c>
      <c r="H326" s="92">
        <v>1.05</v>
      </c>
      <c r="I326" s="92"/>
    </row>
    <row r="327" spans="1:9" x14ac:dyDescent="0.2">
      <c r="C327" s="98" t="s">
        <v>131</v>
      </c>
      <c r="D327" s="106">
        <f t="shared" si="19"/>
        <v>2.016</v>
      </c>
      <c r="E327" s="106">
        <f t="shared" si="19"/>
        <v>2.016</v>
      </c>
      <c r="F327" s="106">
        <f t="shared" si="19"/>
        <v>1.2</v>
      </c>
      <c r="G327" s="106">
        <f t="shared" si="19"/>
        <v>1.2</v>
      </c>
      <c r="H327" s="92">
        <v>1.05</v>
      </c>
      <c r="I327" s="92"/>
    </row>
    <row r="328" spans="1:9" x14ac:dyDescent="0.2">
      <c r="C328" s="98" t="s">
        <v>132</v>
      </c>
      <c r="D328" s="106">
        <f t="shared" si="19"/>
        <v>3.1799999999999997</v>
      </c>
      <c r="E328" s="106">
        <f t="shared" si="19"/>
        <v>3.1799999999999997</v>
      </c>
      <c r="F328" s="106">
        <f t="shared" si="19"/>
        <v>2.4839999999999995</v>
      </c>
      <c r="G328" s="106">
        <f t="shared" si="19"/>
        <v>2.4839999999999995</v>
      </c>
      <c r="H328" s="92">
        <v>1.05</v>
      </c>
      <c r="I328" s="92"/>
    </row>
  </sheetData>
  <sheetProtection algorithmName="SHA-512" hashValue="K9xJEdIOXznUfQKvnYES8J0iOJxgTZHoaIFZ+dyV/6Zr2NhbALHiYIEK6y0jWCWzt1y7A+zXcnivrH9t9w48VQ==" saltValue="dZJM0Sxlg5gNiGf/Qy/sQ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>
    <tabColor theme="0" tint="-0.249977111117893"/>
  </sheetPr>
  <dimension ref="A1:G67"/>
  <sheetViews>
    <sheetView topLeftCell="A43" zoomScale="70" zoomScaleNormal="70" workbookViewId="0">
      <selection activeCell="F8" sqref="F8"/>
    </sheetView>
  </sheetViews>
  <sheetFormatPr defaultColWidth="12.7109375" defaultRowHeight="12.75" x14ac:dyDescent="0.2"/>
  <cols>
    <col min="1" max="1" width="44.85546875" style="81" customWidth="1"/>
    <col min="2" max="2" width="44.42578125" style="81" customWidth="1"/>
    <col min="3" max="3" width="17.7109375" style="81" customWidth="1"/>
    <col min="4" max="4" width="17.5703125" style="81" customWidth="1"/>
    <col min="5" max="5" width="17.28515625" style="81" customWidth="1"/>
    <col min="6" max="6" width="15" style="81" customWidth="1"/>
    <col min="7" max="7" width="13.7109375" style="81" customWidth="1"/>
    <col min="8" max="8" width="12.7109375" style="81" customWidth="1"/>
    <col min="9" max="16384" width="12.7109375" style="81"/>
  </cols>
  <sheetData>
    <row r="1" spans="1:7" s="84" customFormat="1" ht="14.25" customHeight="1" x14ac:dyDescent="0.2">
      <c r="A1" s="74" t="s">
        <v>233</v>
      </c>
    </row>
    <row r="2" spans="1:7" ht="14.25" customHeight="1" x14ac:dyDescent="0.2">
      <c r="A2" s="96" t="s">
        <v>7</v>
      </c>
      <c r="B2" s="90"/>
      <c r="C2" s="71" t="s">
        <v>109</v>
      </c>
      <c r="D2" s="71" t="s">
        <v>96</v>
      </c>
      <c r="E2" s="71" t="s">
        <v>97</v>
      </c>
      <c r="F2" s="71" t="s">
        <v>98</v>
      </c>
      <c r="G2" s="71" t="s">
        <v>99</v>
      </c>
    </row>
    <row r="3" spans="1:7" ht="14.25" customHeight="1" x14ac:dyDescent="0.2">
      <c r="B3" s="85" t="s">
        <v>280</v>
      </c>
      <c r="C3" s="105" t="s">
        <v>11</v>
      </c>
      <c r="D3" s="105">
        <v>45</v>
      </c>
      <c r="E3" s="105">
        <v>361.6</v>
      </c>
      <c r="F3" s="105">
        <v>174.7</v>
      </c>
      <c r="G3" s="105">
        <v>174.7</v>
      </c>
    </row>
    <row r="4" spans="1:7" ht="14.25" customHeight="1" x14ac:dyDescent="0.2">
      <c r="A4" s="71"/>
      <c r="B4" s="89" t="s">
        <v>281</v>
      </c>
      <c r="C4" s="105">
        <v>1.0249999999999999</v>
      </c>
      <c r="D4" s="105">
        <v>1.0249999999999999</v>
      </c>
      <c r="E4" s="105">
        <v>1.0249999999999999</v>
      </c>
      <c r="F4" s="105">
        <v>1.0249999999999999</v>
      </c>
      <c r="G4" s="105">
        <v>1.0249999999999999</v>
      </c>
    </row>
    <row r="5" spans="1:7" ht="14.25" customHeight="1" x14ac:dyDescent="0.2">
      <c r="A5" s="77" t="s">
        <v>282</v>
      </c>
    </row>
    <row r="6" spans="1:7" ht="14.25" customHeight="1" x14ac:dyDescent="0.2">
      <c r="B6" s="89" t="s">
        <v>192</v>
      </c>
      <c r="C6" s="105">
        <v>1</v>
      </c>
      <c r="D6" s="105">
        <v>1</v>
      </c>
      <c r="E6" s="105">
        <v>0.89</v>
      </c>
      <c r="F6" s="105">
        <v>0.89</v>
      </c>
      <c r="G6" s="105">
        <v>1</v>
      </c>
    </row>
    <row r="7" spans="1:7" ht="14.25" customHeight="1" x14ac:dyDescent="0.2">
      <c r="B7" s="89" t="s">
        <v>185</v>
      </c>
      <c r="C7" s="105">
        <v>1</v>
      </c>
      <c r="D7" s="105">
        <v>1</v>
      </c>
      <c r="E7" s="105">
        <v>0.89</v>
      </c>
      <c r="F7" s="105">
        <v>0.89</v>
      </c>
      <c r="G7" s="105">
        <v>1</v>
      </c>
    </row>
    <row r="8" spans="1:7" ht="14.25" customHeight="1" x14ac:dyDescent="0.2">
      <c r="B8" s="89" t="s">
        <v>205</v>
      </c>
      <c r="C8" s="105">
        <v>1</v>
      </c>
      <c r="D8" s="105">
        <v>1</v>
      </c>
      <c r="E8" s="105">
        <v>0.89</v>
      </c>
      <c r="F8" s="105">
        <v>0.89</v>
      </c>
      <c r="G8" s="105">
        <v>1</v>
      </c>
    </row>
    <row r="9" spans="1:7" ht="14.25" customHeight="1" x14ac:dyDescent="0.2">
      <c r="B9" s="89" t="s">
        <v>200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</row>
    <row r="10" spans="1:7" ht="14.25" customHeight="1" x14ac:dyDescent="0.2">
      <c r="B10" s="89"/>
      <c r="C10" s="89"/>
      <c r="D10" s="89"/>
      <c r="E10" s="89"/>
      <c r="F10" s="89"/>
      <c r="G10" s="89"/>
    </row>
    <row r="11" spans="1:7" s="84" customFormat="1" ht="14.25" customHeight="1" x14ac:dyDescent="0.2">
      <c r="A11" s="74" t="s">
        <v>286</v>
      </c>
    </row>
    <row r="12" spans="1:7" ht="14.25" customHeight="1" x14ac:dyDescent="0.2">
      <c r="A12" s="77"/>
      <c r="B12" s="85" t="s">
        <v>184</v>
      </c>
      <c r="C12" s="105">
        <v>1.5</v>
      </c>
      <c r="D12" s="105">
        <v>1.39</v>
      </c>
      <c r="E12" s="105">
        <v>1</v>
      </c>
      <c r="F12" s="105">
        <v>1</v>
      </c>
      <c r="G12" s="105">
        <v>1</v>
      </c>
    </row>
    <row r="13" spans="1:7" ht="14.25" customHeight="1" x14ac:dyDescent="0.2">
      <c r="A13" s="77"/>
      <c r="B13" s="85"/>
    </row>
    <row r="14" spans="1:7" s="84" customFormat="1" ht="14.25" customHeight="1" x14ac:dyDescent="0.2">
      <c r="A14" s="74" t="s">
        <v>283</v>
      </c>
    </row>
    <row r="15" spans="1:7" ht="14.25" customHeight="1" x14ac:dyDescent="0.2">
      <c r="A15" s="96" t="s">
        <v>279</v>
      </c>
      <c r="B15" s="89" t="s">
        <v>284</v>
      </c>
      <c r="C15" s="105">
        <v>1.0249999999999999</v>
      </c>
      <c r="D15" s="105">
        <v>1.0249999999999999</v>
      </c>
      <c r="E15" s="105">
        <v>1.0249999999999999</v>
      </c>
      <c r="F15" s="105">
        <v>1.0249999999999999</v>
      </c>
      <c r="G15" s="105">
        <v>1.0249999999999999</v>
      </c>
    </row>
    <row r="16" spans="1:7" ht="14.25" customHeight="1" x14ac:dyDescent="0.2">
      <c r="A16" s="71"/>
      <c r="B16" s="89" t="s">
        <v>287</v>
      </c>
      <c r="C16" s="105">
        <v>1.0249999999999999</v>
      </c>
      <c r="D16" s="105">
        <v>1.0249999999999999</v>
      </c>
      <c r="E16" s="105">
        <v>1.0249999999999999</v>
      </c>
      <c r="F16" s="105">
        <v>1.0249999999999999</v>
      </c>
      <c r="G16" s="105">
        <v>1.0249999999999999</v>
      </c>
    </row>
    <row r="17" spans="1:7" ht="14.25" customHeight="1" x14ac:dyDescent="0.2">
      <c r="A17" s="96" t="s">
        <v>121</v>
      </c>
      <c r="B17" s="85" t="s">
        <v>285</v>
      </c>
      <c r="C17" s="105">
        <v>1</v>
      </c>
      <c r="D17" s="105">
        <v>1</v>
      </c>
      <c r="E17" s="105">
        <v>1</v>
      </c>
      <c r="F17" s="105">
        <v>1</v>
      </c>
      <c r="G17" s="105">
        <v>1</v>
      </c>
    </row>
    <row r="18" spans="1:7" ht="14.25" customHeight="1" x14ac:dyDescent="0.2"/>
    <row r="19" spans="1:7" s="84" customFormat="1" ht="14.25" customHeight="1" x14ac:dyDescent="0.2">
      <c r="A19" s="74" t="s">
        <v>288</v>
      </c>
    </row>
    <row r="20" spans="1:7" s="77" customFormat="1" ht="14.25" customHeight="1" x14ac:dyDescent="0.2">
      <c r="C20" s="37" t="s">
        <v>69</v>
      </c>
      <c r="D20" s="37" t="s">
        <v>70</v>
      </c>
      <c r="E20" s="37" t="s">
        <v>71</v>
      </c>
      <c r="F20" s="37" t="s">
        <v>72</v>
      </c>
    </row>
    <row r="21" spans="1:7" x14ac:dyDescent="0.2">
      <c r="B21" s="85" t="s">
        <v>172</v>
      </c>
      <c r="C21" s="105">
        <v>1.52</v>
      </c>
      <c r="D21" s="105">
        <v>1</v>
      </c>
      <c r="E21" s="105">
        <v>1</v>
      </c>
      <c r="F21" s="105">
        <v>1</v>
      </c>
    </row>
    <row r="23" spans="1:7" s="107" customFormat="1" x14ac:dyDescent="0.2">
      <c r="A23" s="107" t="s">
        <v>235</v>
      </c>
    </row>
    <row r="24" spans="1:7" x14ac:dyDescent="0.2">
      <c r="A24" s="74" t="s">
        <v>233</v>
      </c>
      <c r="B24" s="84"/>
      <c r="C24" s="84"/>
      <c r="D24" s="84"/>
      <c r="E24" s="84"/>
      <c r="F24" s="84"/>
      <c r="G24" s="84"/>
    </row>
    <row r="25" spans="1:7" x14ac:dyDescent="0.2">
      <c r="A25" s="96" t="s">
        <v>7</v>
      </c>
      <c r="B25" s="90"/>
      <c r="C25" s="71" t="s">
        <v>109</v>
      </c>
      <c r="D25" s="71" t="s">
        <v>96</v>
      </c>
      <c r="E25" s="71" t="s">
        <v>97</v>
      </c>
      <c r="F25" s="71" t="s">
        <v>98</v>
      </c>
      <c r="G25" s="71" t="s">
        <v>99</v>
      </c>
    </row>
    <row r="26" spans="1:7" x14ac:dyDescent="0.2">
      <c r="B26" s="85" t="s">
        <v>289</v>
      </c>
      <c r="C26" s="105" t="s">
        <v>11</v>
      </c>
      <c r="D26" s="105">
        <f t="shared" ref="D26:G27" si="0">D3*0.9</f>
        <v>40.5</v>
      </c>
      <c r="E26" s="105">
        <f t="shared" si="0"/>
        <v>325.44000000000005</v>
      </c>
      <c r="F26" s="105">
        <f t="shared" si="0"/>
        <v>157.22999999999999</v>
      </c>
      <c r="G26" s="105">
        <f t="shared" si="0"/>
        <v>157.22999999999999</v>
      </c>
    </row>
    <row r="27" spans="1:7" x14ac:dyDescent="0.2">
      <c r="A27" s="71"/>
      <c r="B27" s="89" t="s">
        <v>290</v>
      </c>
      <c r="C27" s="105">
        <f>C4*0.9</f>
        <v>0.92249999999999999</v>
      </c>
      <c r="D27" s="105">
        <f t="shared" si="0"/>
        <v>0.92249999999999999</v>
      </c>
      <c r="E27" s="105">
        <f t="shared" si="0"/>
        <v>0.92249999999999999</v>
      </c>
      <c r="F27" s="105">
        <f t="shared" si="0"/>
        <v>0.92249999999999999</v>
      </c>
      <c r="G27" s="105">
        <f t="shared" si="0"/>
        <v>0.92249999999999999</v>
      </c>
    </row>
    <row r="28" spans="1:7" x14ac:dyDescent="0.2">
      <c r="A28" s="77" t="s">
        <v>291</v>
      </c>
    </row>
    <row r="29" spans="1:7" x14ac:dyDescent="0.2">
      <c r="B29" s="89" t="s">
        <v>292</v>
      </c>
      <c r="C29" s="105">
        <f t="shared" ref="C29:G32" si="1">C6*0.9</f>
        <v>0.9</v>
      </c>
      <c r="D29" s="105">
        <f t="shared" si="1"/>
        <v>0.9</v>
      </c>
      <c r="E29" s="105">
        <f t="shared" si="1"/>
        <v>0.80100000000000005</v>
      </c>
      <c r="F29" s="105">
        <f t="shared" si="1"/>
        <v>0.80100000000000005</v>
      </c>
      <c r="G29" s="105">
        <f t="shared" si="1"/>
        <v>0.9</v>
      </c>
    </row>
    <row r="30" spans="1:7" x14ac:dyDescent="0.2">
      <c r="B30" s="89" t="s">
        <v>293</v>
      </c>
      <c r="C30" s="105">
        <f t="shared" si="1"/>
        <v>0.9</v>
      </c>
      <c r="D30" s="105">
        <f t="shared" si="1"/>
        <v>0.9</v>
      </c>
      <c r="E30" s="105">
        <f t="shared" si="1"/>
        <v>0.80100000000000005</v>
      </c>
      <c r="F30" s="105">
        <f t="shared" si="1"/>
        <v>0.80100000000000005</v>
      </c>
      <c r="G30" s="105">
        <f t="shared" si="1"/>
        <v>0.9</v>
      </c>
    </row>
    <row r="31" spans="1:7" x14ac:dyDescent="0.2">
      <c r="B31" s="89" t="s">
        <v>315</v>
      </c>
      <c r="C31" s="105">
        <f t="shared" si="1"/>
        <v>0.9</v>
      </c>
      <c r="D31" s="105">
        <f t="shared" si="1"/>
        <v>0.9</v>
      </c>
      <c r="E31" s="105">
        <f t="shared" si="1"/>
        <v>0.80100000000000005</v>
      </c>
      <c r="F31" s="105">
        <f t="shared" si="1"/>
        <v>0.80100000000000005</v>
      </c>
      <c r="G31" s="105">
        <f t="shared" si="1"/>
        <v>0.9</v>
      </c>
    </row>
    <row r="32" spans="1:7" x14ac:dyDescent="0.2">
      <c r="B32" s="89" t="s">
        <v>294</v>
      </c>
      <c r="C32" s="105">
        <f t="shared" si="1"/>
        <v>0.9</v>
      </c>
      <c r="D32" s="105">
        <f t="shared" si="1"/>
        <v>0.9</v>
      </c>
      <c r="E32" s="105">
        <f t="shared" si="1"/>
        <v>0.9</v>
      </c>
      <c r="F32" s="105">
        <f t="shared" si="1"/>
        <v>0.9</v>
      </c>
      <c r="G32" s="105">
        <f t="shared" si="1"/>
        <v>0.9</v>
      </c>
    </row>
    <row r="33" spans="1:7" x14ac:dyDescent="0.2">
      <c r="B33" s="89"/>
      <c r="C33" s="89"/>
      <c r="D33" s="89"/>
      <c r="E33" s="89"/>
      <c r="F33" s="89"/>
      <c r="G33" s="89"/>
    </row>
    <row r="34" spans="1:7" x14ac:dyDescent="0.2">
      <c r="A34" s="74" t="s">
        <v>295</v>
      </c>
      <c r="B34" s="84"/>
      <c r="C34" s="84"/>
      <c r="D34" s="84"/>
      <c r="E34" s="84"/>
      <c r="F34" s="84"/>
      <c r="G34" s="84"/>
    </row>
    <row r="35" spans="1:7" x14ac:dyDescent="0.2">
      <c r="A35" s="77"/>
      <c r="B35" s="85" t="s">
        <v>296</v>
      </c>
      <c r="C35" s="105">
        <f>C12*0.9</f>
        <v>1.35</v>
      </c>
      <c r="D35" s="105">
        <f>D12*0.9</f>
        <v>1.2509999999999999</v>
      </c>
      <c r="E35" s="105">
        <v>1</v>
      </c>
      <c r="F35" s="105">
        <v>1</v>
      </c>
      <c r="G35" s="105">
        <v>1</v>
      </c>
    </row>
    <row r="36" spans="1:7" x14ac:dyDescent="0.2">
      <c r="A36" s="77"/>
      <c r="B36" s="85"/>
    </row>
    <row r="37" spans="1:7" x14ac:dyDescent="0.2">
      <c r="A37" s="74" t="s">
        <v>283</v>
      </c>
      <c r="B37" s="84"/>
      <c r="C37" s="84"/>
      <c r="D37" s="84"/>
      <c r="E37" s="84"/>
      <c r="F37" s="84"/>
      <c r="G37" s="84"/>
    </row>
    <row r="38" spans="1:7" x14ac:dyDescent="0.2">
      <c r="A38" s="96" t="s">
        <v>279</v>
      </c>
      <c r="B38" s="89" t="s">
        <v>297</v>
      </c>
      <c r="C38" s="105">
        <f t="shared" ref="C38:G40" si="2">C15*0.9</f>
        <v>0.92249999999999999</v>
      </c>
      <c r="D38" s="105">
        <f t="shared" si="2"/>
        <v>0.92249999999999999</v>
      </c>
      <c r="E38" s="105">
        <f t="shared" si="2"/>
        <v>0.92249999999999999</v>
      </c>
      <c r="F38" s="105">
        <f t="shared" si="2"/>
        <v>0.92249999999999999</v>
      </c>
      <c r="G38" s="105">
        <f t="shared" si="2"/>
        <v>0.92249999999999999</v>
      </c>
    </row>
    <row r="39" spans="1:7" x14ac:dyDescent="0.2">
      <c r="A39" s="71"/>
      <c r="B39" s="89" t="s">
        <v>298</v>
      </c>
      <c r="C39" s="105">
        <f t="shared" si="2"/>
        <v>0.92249999999999999</v>
      </c>
      <c r="D39" s="105">
        <f t="shared" si="2"/>
        <v>0.92249999999999999</v>
      </c>
      <c r="E39" s="105">
        <f t="shared" si="2"/>
        <v>0.92249999999999999</v>
      </c>
      <c r="F39" s="105">
        <f t="shared" si="2"/>
        <v>0.92249999999999999</v>
      </c>
      <c r="G39" s="105">
        <f t="shared" si="2"/>
        <v>0.92249999999999999</v>
      </c>
    </row>
    <row r="40" spans="1:7" x14ac:dyDescent="0.2">
      <c r="A40" s="96" t="s">
        <v>121</v>
      </c>
      <c r="B40" s="85" t="s">
        <v>299</v>
      </c>
      <c r="C40" s="105">
        <f t="shared" si="2"/>
        <v>0.9</v>
      </c>
      <c r="D40" s="105">
        <f t="shared" si="2"/>
        <v>0.9</v>
      </c>
      <c r="E40" s="105">
        <f t="shared" si="2"/>
        <v>0.9</v>
      </c>
      <c r="F40" s="105">
        <f t="shared" si="2"/>
        <v>0.9</v>
      </c>
      <c r="G40" s="105">
        <f t="shared" si="2"/>
        <v>0.9</v>
      </c>
    </row>
    <row r="42" spans="1:7" x14ac:dyDescent="0.2">
      <c r="A42" s="74" t="s">
        <v>300</v>
      </c>
      <c r="B42" s="84"/>
      <c r="C42" s="84"/>
      <c r="D42" s="84"/>
      <c r="E42" s="84"/>
      <c r="F42" s="84"/>
      <c r="G42" s="84"/>
    </row>
    <row r="43" spans="1:7" x14ac:dyDescent="0.2">
      <c r="A43" s="77"/>
      <c r="B43" s="77"/>
      <c r="C43" s="37" t="s">
        <v>69</v>
      </c>
      <c r="D43" s="37" t="s">
        <v>70</v>
      </c>
      <c r="E43" s="37" t="s">
        <v>71</v>
      </c>
      <c r="F43" s="37" t="s">
        <v>72</v>
      </c>
      <c r="G43" s="77"/>
    </row>
    <row r="44" spans="1:7" x14ac:dyDescent="0.2">
      <c r="B44" s="85" t="s">
        <v>301</v>
      </c>
      <c r="C44" s="105">
        <f>C21*0.9</f>
        <v>1.3680000000000001</v>
      </c>
      <c r="D44" s="105">
        <f>D21*0.9</f>
        <v>0.9</v>
      </c>
      <c r="E44" s="105">
        <f>E21*0.9</f>
        <v>0.9</v>
      </c>
      <c r="F44" s="105">
        <f>F21*0.9</f>
        <v>0.9</v>
      </c>
    </row>
    <row r="46" spans="1:7" s="107" customFormat="1" x14ac:dyDescent="0.2">
      <c r="A46" s="107" t="s">
        <v>239</v>
      </c>
    </row>
    <row r="47" spans="1:7" x14ac:dyDescent="0.2">
      <c r="A47" s="74" t="s">
        <v>233</v>
      </c>
      <c r="B47" s="84"/>
      <c r="C47" s="84"/>
      <c r="D47" s="84"/>
      <c r="E47" s="84"/>
      <c r="F47" s="84"/>
      <c r="G47" s="84"/>
    </row>
    <row r="48" spans="1:7" x14ac:dyDescent="0.2">
      <c r="A48" s="96" t="s">
        <v>7</v>
      </c>
      <c r="B48" s="90"/>
      <c r="C48" s="71" t="s">
        <v>109</v>
      </c>
      <c r="D48" s="71" t="s">
        <v>96</v>
      </c>
      <c r="E48" s="71" t="s">
        <v>97</v>
      </c>
      <c r="F48" s="71" t="s">
        <v>98</v>
      </c>
      <c r="G48" s="71" t="s">
        <v>99</v>
      </c>
    </row>
    <row r="49" spans="1:7" x14ac:dyDescent="0.2">
      <c r="B49" s="85" t="s">
        <v>302</v>
      </c>
      <c r="C49" s="105" t="s">
        <v>11</v>
      </c>
      <c r="D49" s="105">
        <f t="shared" ref="D49:G50" si="3">D3*1.05</f>
        <v>47.25</v>
      </c>
      <c r="E49" s="105">
        <f t="shared" si="3"/>
        <v>379.68000000000006</v>
      </c>
      <c r="F49" s="105">
        <f t="shared" si="3"/>
        <v>183.435</v>
      </c>
      <c r="G49" s="105">
        <f t="shared" si="3"/>
        <v>183.435</v>
      </c>
    </row>
    <row r="50" spans="1:7" x14ac:dyDescent="0.2">
      <c r="A50" s="71"/>
      <c r="B50" s="89" t="s">
        <v>303</v>
      </c>
      <c r="C50" s="105">
        <f>C4*1.05</f>
        <v>1.0762499999999999</v>
      </c>
      <c r="D50" s="105">
        <f t="shared" si="3"/>
        <v>1.0762499999999999</v>
      </c>
      <c r="E50" s="105">
        <f t="shared" si="3"/>
        <v>1.0762499999999999</v>
      </c>
      <c r="F50" s="105">
        <f t="shared" si="3"/>
        <v>1.0762499999999999</v>
      </c>
      <c r="G50" s="105">
        <f t="shared" si="3"/>
        <v>1.0762499999999999</v>
      </c>
    </row>
    <row r="51" spans="1:7" x14ac:dyDescent="0.2">
      <c r="A51" s="77" t="s">
        <v>304</v>
      </c>
    </row>
    <row r="52" spans="1:7" x14ac:dyDescent="0.2">
      <c r="B52" s="89" t="s">
        <v>305</v>
      </c>
      <c r="C52" s="105">
        <f t="shared" ref="C52:G55" si="4">C6*1.05</f>
        <v>1.05</v>
      </c>
      <c r="D52" s="105">
        <f t="shared" si="4"/>
        <v>1.05</v>
      </c>
      <c r="E52" s="105">
        <f t="shared" si="4"/>
        <v>0.93450000000000011</v>
      </c>
      <c r="F52" s="105">
        <f t="shared" si="4"/>
        <v>0.93450000000000011</v>
      </c>
      <c r="G52" s="105">
        <f t="shared" si="4"/>
        <v>1.05</v>
      </c>
    </row>
    <row r="53" spans="1:7" x14ac:dyDescent="0.2">
      <c r="B53" s="89" t="s">
        <v>306</v>
      </c>
      <c r="C53" s="105">
        <f t="shared" si="4"/>
        <v>1.05</v>
      </c>
      <c r="D53" s="105">
        <f t="shared" si="4"/>
        <v>1.05</v>
      </c>
      <c r="E53" s="105">
        <f t="shared" si="4"/>
        <v>0.93450000000000011</v>
      </c>
      <c r="F53" s="105">
        <f t="shared" si="4"/>
        <v>0.93450000000000011</v>
      </c>
      <c r="G53" s="105">
        <f t="shared" si="4"/>
        <v>1.05</v>
      </c>
    </row>
    <row r="54" spans="1:7" x14ac:dyDescent="0.2">
      <c r="B54" s="89" t="s">
        <v>316</v>
      </c>
      <c r="C54" s="105">
        <f t="shared" si="4"/>
        <v>1.05</v>
      </c>
      <c r="D54" s="105">
        <f t="shared" si="4"/>
        <v>1.05</v>
      </c>
      <c r="E54" s="105">
        <f t="shared" si="4"/>
        <v>0.93450000000000011</v>
      </c>
      <c r="F54" s="105">
        <f t="shared" si="4"/>
        <v>0.93450000000000011</v>
      </c>
      <c r="G54" s="105">
        <f t="shared" si="4"/>
        <v>1.05</v>
      </c>
    </row>
    <row r="55" spans="1:7" x14ac:dyDescent="0.2">
      <c r="B55" s="89" t="s">
        <v>307</v>
      </c>
      <c r="C55" s="105">
        <f t="shared" si="4"/>
        <v>1.05</v>
      </c>
      <c r="D55" s="105">
        <f t="shared" si="4"/>
        <v>1.05</v>
      </c>
      <c r="E55" s="105">
        <f t="shared" si="4"/>
        <v>1.05</v>
      </c>
      <c r="F55" s="105">
        <f t="shared" si="4"/>
        <v>1.05</v>
      </c>
      <c r="G55" s="105">
        <f t="shared" si="4"/>
        <v>1.05</v>
      </c>
    </row>
    <row r="56" spans="1:7" x14ac:dyDescent="0.2">
      <c r="B56" s="89"/>
      <c r="C56" s="89"/>
      <c r="D56" s="89"/>
      <c r="E56" s="89"/>
      <c r="F56" s="89"/>
      <c r="G56" s="89"/>
    </row>
    <row r="57" spans="1:7" x14ac:dyDescent="0.2">
      <c r="A57" s="74" t="s">
        <v>308</v>
      </c>
      <c r="B57" s="84"/>
      <c r="C57" s="84"/>
      <c r="D57" s="84"/>
      <c r="E57" s="84"/>
      <c r="F57" s="84"/>
      <c r="G57" s="84"/>
    </row>
    <row r="58" spans="1:7" x14ac:dyDescent="0.2">
      <c r="A58" s="77"/>
      <c r="B58" s="85" t="s">
        <v>309</v>
      </c>
      <c r="C58" s="105">
        <f>C12*1.1</f>
        <v>1.6500000000000001</v>
      </c>
      <c r="D58" s="105">
        <f>D12*1.1</f>
        <v>1.5289999999999999</v>
      </c>
      <c r="E58" s="105">
        <v>1</v>
      </c>
      <c r="F58" s="105">
        <v>1</v>
      </c>
      <c r="G58" s="105">
        <v>1</v>
      </c>
    </row>
    <row r="59" spans="1:7" x14ac:dyDescent="0.2">
      <c r="A59" s="77"/>
      <c r="B59" s="85"/>
    </row>
    <row r="60" spans="1:7" x14ac:dyDescent="0.2">
      <c r="A60" s="74" t="s">
        <v>283</v>
      </c>
      <c r="B60" s="84"/>
      <c r="C60" s="84"/>
      <c r="D60" s="84"/>
      <c r="E60" s="84"/>
      <c r="F60" s="84"/>
      <c r="G60" s="84"/>
    </row>
    <row r="61" spans="1:7" x14ac:dyDescent="0.2">
      <c r="A61" s="96" t="s">
        <v>279</v>
      </c>
      <c r="B61" s="89" t="s">
        <v>310</v>
      </c>
      <c r="C61" s="105">
        <f t="shared" ref="C61:G63" si="5">C15*1.05</f>
        <v>1.0762499999999999</v>
      </c>
      <c r="D61" s="105">
        <f t="shared" si="5"/>
        <v>1.0762499999999999</v>
      </c>
      <c r="E61" s="105">
        <f t="shared" si="5"/>
        <v>1.0762499999999999</v>
      </c>
      <c r="F61" s="105">
        <f t="shared" si="5"/>
        <v>1.0762499999999999</v>
      </c>
      <c r="G61" s="105">
        <f t="shared" si="5"/>
        <v>1.0762499999999999</v>
      </c>
    </row>
    <row r="62" spans="1:7" x14ac:dyDescent="0.2">
      <c r="A62" s="71"/>
      <c r="B62" s="89" t="s">
        <v>311</v>
      </c>
      <c r="C62" s="105">
        <f t="shared" si="5"/>
        <v>1.0762499999999999</v>
      </c>
      <c r="D62" s="105">
        <f t="shared" si="5"/>
        <v>1.0762499999999999</v>
      </c>
      <c r="E62" s="105">
        <f t="shared" si="5"/>
        <v>1.0762499999999999</v>
      </c>
      <c r="F62" s="105">
        <f t="shared" si="5"/>
        <v>1.0762499999999999</v>
      </c>
      <c r="G62" s="105">
        <f t="shared" si="5"/>
        <v>1.0762499999999999</v>
      </c>
    </row>
    <row r="63" spans="1:7" x14ac:dyDescent="0.2">
      <c r="A63" s="96" t="s">
        <v>121</v>
      </c>
      <c r="B63" s="85" t="s">
        <v>312</v>
      </c>
      <c r="C63" s="105">
        <f t="shared" si="5"/>
        <v>1.05</v>
      </c>
      <c r="D63" s="105">
        <f t="shared" si="5"/>
        <v>1.05</v>
      </c>
      <c r="E63" s="105">
        <f t="shared" si="5"/>
        <v>1.05</v>
      </c>
      <c r="F63" s="105">
        <f t="shared" si="5"/>
        <v>1.05</v>
      </c>
      <c r="G63" s="105">
        <f t="shared" si="5"/>
        <v>1.05</v>
      </c>
    </row>
    <row r="65" spans="1:7" x14ac:dyDescent="0.2">
      <c r="A65" s="74" t="s">
        <v>313</v>
      </c>
      <c r="B65" s="84"/>
      <c r="C65" s="84"/>
      <c r="D65" s="84"/>
      <c r="E65" s="84"/>
      <c r="F65" s="84"/>
      <c r="G65" s="84"/>
    </row>
    <row r="66" spans="1:7" x14ac:dyDescent="0.2">
      <c r="A66" s="77"/>
      <c r="B66" s="77"/>
      <c r="C66" s="37" t="s">
        <v>69</v>
      </c>
      <c r="D66" s="37" t="s">
        <v>70</v>
      </c>
      <c r="E66" s="37" t="s">
        <v>71</v>
      </c>
      <c r="F66" s="37" t="s">
        <v>72</v>
      </c>
      <c r="G66" s="77"/>
    </row>
    <row r="67" spans="1:7" x14ac:dyDescent="0.2">
      <c r="B67" s="85" t="s">
        <v>314</v>
      </c>
      <c r="C67" s="105">
        <f>C21*1.05</f>
        <v>1.5960000000000001</v>
      </c>
      <c r="D67" s="105">
        <f>D21*1.05</f>
        <v>1.05</v>
      </c>
      <c r="E67" s="105">
        <f>E21*1.05</f>
        <v>1.05</v>
      </c>
      <c r="F67" s="105">
        <f>F21*1.05</f>
        <v>1.05</v>
      </c>
    </row>
  </sheetData>
  <sheetProtection algorithmName="SHA-512" hashValue="ZuawxhE9Kev3R3DfY/YZ5XnrIahqc29d7Cl4dxvscWxZ2jdiptXOUBordRZ+HSAirK5OCIEBScjYBcz6sId27g==" saltValue="xQsrDPVcPWsZtmN6crqjQw==" spinCount="100000" sheet="1" objects="1" scenario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>
    <tabColor theme="0" tint="-0.249977111117893"/>
  </sheetPr>
  <dimension ref="A1:F43"/>
  <sheetViews>
    <sheetView zoomScale="70" zoomScaleNormal="70" workbookViewId="0">
      <selection activeCell="F8" sqref="F8"/>
    </sheetView>
  </sheetViews>
  <sheetFormatPr defaultColWidth="16.140625" defaultRowHeight="15.75" customHeight="1" x14ac:dyDescent="0.2"/>
  <cols>
    <col min="1" max="1" width="52.28515625" style="81" customWidth="1"/>
    <col min="2" max="6" width="16.140625" style="81" customWidth="1"/>
    <col min="7" max="7" width="17.28515625" style="81" customWidth="1"/>
    <col min="8" max="9" width="16.140625" style="81" customWidth="1"/>
    <col min="10" max="16384" width="16.140625" style="81"/>
  </cols>
  <sheetData>
    <row r="1" spans="1:6" ht="15.75" customHeight="1" x14ac:dyDescent="0.2">
      <c r="A1" s="90" t="s">
        <v>160</v>
      </c>
      <c r="B1" s="71"/>
      <c r="C1" s="71" t="s">
        <v>51</v>
      </c>
      <c r="D1" s="71" t="s">
        <v>53</v>
      </c>
      <c r="E1" s="71" t="s">
        <v>52</v>
      </c>
      <c r="F1" s="90" t="s">
        <v>54</v>
      </c>
    </row>
    <row r="2" spans="1:6" ht="15.75" customHeight="1" x14ac:dyDescent="0.2">
      <c r="A2" s="89" t="s">
        <v>168</v>
      </c>
      <c r="B2" s="89" t="s">
        <v>317</v>
      </c>
      <c r="C2" s="105">
        <v>0.21</v>
      </c>
      <c r="D2" s="105">
        <v>0.21</v>
      </c>
      <c r="E2" s="105">
        <v>0</v>
      </c>
      <c r="F2" s="105">
        <v>0</v>
      </c>
    </row>
    <row r="3" spans="1:6" ht="15.75" customHeight="1" x14ac:dyDescent="0.2">
      <c r="A3" s="89"/>
      <c r="B3" s="89" t="s">
        <v>318</v>
      </c>
      <c r="C3" s="105">
        <v>1</v>
      </c>
      <c r="D3" s="105">
        <v>1</v>
      </c>
      <c r="E3" s="105">
        <v>1</v>
      </c>
      <c r="F3" s="105">
        <v>1</v>
      </c>
    </row>
    <row r="4" spans="1:6" ht="15.75" customHeight="1" x14ac:dyDescent="0.2">
      <c r="A4" s="89" t="s">
        <v>180</v>
      </c>
      <c r="B4" s="89" t="s">
        <v>317</v>
      </c>
      <c r="C4" s="105">
        <v>0.15</v>
      </c>
      <c r="D4" s="105">
        <v>0.15</v>
      </c>
      <c r="E4" s="105">
        <v>0</v>
      </c>
      <c r="F4" s="105">
        <v>0</v>
      </c>
    </row>
    <row r="5" spans="1:6" ht="15.75" customHeight="1" x14ac:dyDescent="0.2">
      <c r="A5" s="89"/>
      <c r="B5" s="89" t="s">
        <v>318</v>
      </c>
      <c r="C5" s="105">
        <v>1</v>
      </c>
      <c r="D5" s="105">
        <v>1</v>
      </c>
      <c r="E5" s="105">
        <v>1</v>
      </c>
      <c r="F5" s="105">
        <v>1</v>
      </c>
    </row>
    <row r="6" spans="1:6" ht="15.75" customHeight="1" x14ac:dyDescent="0.2">
      <c r="A6" s="89" t="s">
        <v>181</v>
      </c>
      <c r="B6" s="89" t="s">
        <v>317</v>
      </c>
      <c r="C6" s="105">
        <v>0.15</v>
      </c>
      <c r="D6" s="105">
        <v>0.15</v>
      </c>
      <c r="E6" s="105">
        <v>0</v>
      </c>
      <c r="F6" s="105">
        <v>0</v>
      </c>
    </row>
    <row r="7" spans="1:6" ht="15.75" customHeight="1" x14ac:dyDescent="0.2">
      <c r="A7" s="89"/>
      <c r="B7" s="89" t="s">
        <v>318</v>
      </c>
      <c r="C7" s="105">
        <v>1</v>
      </c>
      <c r="D7" s="105">
        <v>1</v>
      </c>
      <c r="E7" s="105">
        <v>1</v>
      </c>
      <c r="F7" s="105">
        <v>1</v>
      </c>
    </row>
    <row r="8" spans="1:6" ht="15.75" customHeight="1" x14ac:dyDescent="0.2">
      <c r="A8" s="89" t="s">
        <v>182</v>
      </c>
      <c r="B8" s="89" t="s">
        <v>317</v>
      </c>
      <c r="C8" s="105">
        <v>0.35</v>
      </c>
      <c r="D8" s="105">
        <v>0.35</v>
      </c>
      <c r="E8" s="105">
        <v>0</v>
      </c>
      <c r="F8" s="105">
        <v>0</v>
      </c>
    </row>
    <row r="9" spans="1:6" ht="15.75" customHeight="1" x14ac:dyDescent="0.2">
      <c r="A9" s="89"/>
      <c r="B9" s="89" t="s">
        <v>318</v>
      </c>
      <c r="C9" s="105">
        <v>1</v>
      </c>
      <c r="D9" s="105">
        <v>1</v>
      </c>
      <c r="E9" s="105">
        <v>0</v>
      </c>
      <c r="F9" s="105">
        <v>0</v>
      </c>
    </row>
    <row r="10" spans="1:6" ht="15.75" customHeight="1" x14ac:dyDescent="0.2">
      <c r="A10" s="89" t="s">
        <v>186</v>
      </c>
      <c r="B10" s="89" t="s">
        <v>317</v>
      </c>
      <c r="C10" s="105">
        <v>0.35</v>
      </c>
      <c r="D10" s="105">
        <v>0.35</v>
      </c>
      <c r="E10" s="105">
        <v>0</v>
      </c>
      <c r="F10" s="105">
        <v>0</v>
      </c>
    </row>
    <row r="11" spans="1:6" ht="15.75" customHeight="1" x14ac:dyDescent="0.2">
      <c r="A11" s="89"/>
      <c r="B11" s="89" t="s">
        <v>318</v>
      </c>
      <c r="C11" s="105">
        <v>1</v>
      </c>
      <c r="D11" s="105">
        <v>1</v>
      </c>
      <c r="E11" s="105">
        <v>0</v>
      </c>
      <c r="F11" s="105">
        <v>0</v>
      </c>
    </row>
    <row r="12" spans="1:6" ht="15.75" customHeight="1" x14ac:dyDescent="0.2">
      <c r="A12" s="89" t="s">
        <v>190</v>
      </c>
      <c r="B12" s="89" t="s">
        <v>317</v>
      </c>
      <c r="C12" s="105">
        <v>0.23</v>
      </c>
      <c r="D12" s="105">
        <v>0.23</v>
      </c>
      <c r="E12" s="105">
        <v>0</v>
      </c>
      <c r="F12" s="105">
        <v>0</v>
      </c>
    </row>
    <row r="13" spans="1:6" ht="15.75" customHeight="1" x14ac:dyDescent="0.2">
      <c r="A13" s="89"/>
      <c r="B13" s="89" t="s">
        <v>318</v>
      </c>
      <c r="C13" s="105">
        <v>1</v>
      </c>
      <c r="D13" s="105">
        <v>1</v>
      </c>
      <c r="E13" s="105">
        <v>1</v>
      </c>
      <c r="F13" s="105">
        <v>1</v>
      </c>
    </row>
    <row r="15" spans="1:6" s="107" customFormat="1" ht="15.75" customHeight="1" x14ac:dyDescent="0.2">
      <c r="A15" s="107" t="s">
        <v>235</v>
      </c>
    </row>
    <row r="16" spans="1:6" ht="15.75" customHeight="1" x14ac:dyDescent="0.2">
      <c r="A16" s="90" t="s">
        <v>160</v>
      </c>
      <c r="B16" s="71"/>
      <c r="C16" s="71" t="s">
        <v>51</v>
      </c>
      <c r="D16" s="71" t="s">
        <v>53</v>
      </c>
      <c r="E16" s="71" t="s">
        <v>52</v>
      </c>
      <c r="F16" s="90" t="s">
        <v>54</v>
      </c>
    </row>
    <row r="17" spans="1:6" ht="15.75" customHeight="1" x14ac:dyDescent="0.2">
      <c r="A17" s="89" t="s">
        <v>168</v>
      </c>
      <c r="B17" s="89" t="s">
        <v>317</v>
      </c>
      <c r="C17" s="105">
        <f t="shared" ref="C17:F28" si="0">C2*0.9</f>
        <v>0.189</v>
      </c>
      <c r="D17" s="105">
        <f t="shared" si="0"/>
        <v>0.189</v>
      </c>
      <c r="E17" s="105">
        <f t="shared" si="0"/>
        <v>0</v>
      </c>
      <c r="F17" s="105">
        <f t="shared" si="0"/>
        <v>0</v>
      </c>
    </row>
    <row r="18" spans="1:6" ht="15.75" customHeight="1" x14ac:dyDescent="0.2">
      <c r="A18" s="89"/>
      <c r="B18" s="89" t="s">
        <v>318</v>
      </c>
      <c r="C18" s="105">
        <f t="shared" si="0"/>
        <v>0.9</v>
      </c>
      <c r="D18" s="105">
        <f t="shared" si="0"/>
        <v>0.9</v>
      </c>
      <c r="E18" s="105">
        <f t="shared" si="0"/>
        <v>0.9</v>
      </c>
      <c r="F18" s="105">
        <f t="shared" si="0"/>
        <v>0.9</v>
      </c>
    </row>
    <row r="19" spans="1:6" ht="15.75" customHeight="1" x14ac:dyDescent="0.2">
      <c r="A19" s="89" t="s">
        <v>180</v>
      </c>
      <c r="B19" s="89" t="s">
        <v>317</v>
      </c>
      <c r="C19" s="105">
        <f t="shared" si="0"/>
        <v>0.13500000000000001</v>
      </c>
      <c r="D19" s="105">
        <f t="shared" si="0"/>
        <v>0.13500000000000001</v>
      </c>
      <c r="E19" s="105">
        <f t="shared" si="0"/>
        <v>0</v>
      </c>
      <c r="F19" s="105">
        <f t="shared" si="0"/>
        <v>0</v>
      </c>
    </row>
    <row r="20" spans="1:6" ht="15.75" customHeight="1" x14ac:dyDescent="0.2">
      <c r="A20" s="89"/>
      <c r="B20" s="89" t="s">
        <v>318</v>
      </c>
      <c r="C20" s="105">
        <f t="shared" si="0"/>
        <v>0.9</v>
      </c>
      <c r="D20" s="105">
        <f t="shared" si="0"/>
        <v>0.9</v>
      </c>
      <c r="E20" s="105">
        <f t="shared" si="0"/>
        <v>0.9</v>
      </c>
      <c r="F20" s="105">
        <f t="shared" si="0"/>
        <v>0.9</v>
      </c>
    </row>
    <row r="21" spans="1:6" ht="15.75" customHeight="1" x14ac:dyDescent="0.2">
      <c r="A21" s="89" t="s">
        <v>181</v>
      </c>
      <c r="B21" s="89" t="s">
        <v>317</v>
      </c>
      <c r="C21" s="105">
        <f t="shared" si="0"/>
        <v>0.13500000000000001</v>
      </c>
      <c r="D21" s="105">
        <f t="shared" si="0"/>
        <v>0.13500000000000001</v>
      </c>
      <c r="E21" s="105">
        <f t="shared" si="0"/>
        <v>0</v>
      </c>
      <c r="F21" s="105">
        <f t="shared" si="0"/>
        <v>0</v>
      </c>
    </row>
    <row r="22" spans="1:6" ht="15.75" customHeight="1" x14ac:dyDescent="0.2">
      <c r="A22" s="89"/>
      <c r="B22" s="89" t="s">
        <v>318</v>
      </c>
      <c r="C22" s="105">
        <f t="shared" si="0"/>
        <v>0.9</v>
      </c>
      <c r="D22" s="105">
        <f t="shared" si="0"/>
        <v>0.9</v>
      </c>
      <c r="E22" s="105">
        <f t="shared" si="0"/>
        <v>0.9</v>
      </c>
      <c r="F22" s="105">
        <f t="shared" si="0"/>
        <v>0.9</v>
      </c>
    </row>
    <row r="23" spans="1:6" ht="15.75" customHeight="1" x14ac:dyDescent="0.2">
      <c r="A23" s="89" t="s">
        <v>182</v>
      </c>
      <c r="B23" s="89" t="s">
        <v>317</v>
      </c>
      <c r="C23" s="105">
        <f t="shared" si="0"/>
        <v>0.315</v>
      </c>
      <c r="D23" s="105">
        <f t="shared" si="0"/>
        <v>0.315</v>
      </c>
      <c r="E23" s="105">
        <f t="shared" si="0"/>
        <v>0</v>
      </c>
      <c r="F23" s="105">
        <f t="shared" si="0"/>
        <v>0</v>
      </c>
    </row>
    <row r="24" spans="1:6" ht="15.75" customHeight="1" x14ac:dyDescent="0.2">
      <c r="A24" s="89"/>
      <c r="B24" s="89" t="s">
        <v>318</v>
      </c>
      <c r="C24" s="105">
        <f t="shared" si="0"/>
        <v>0.9</v>
      </c>
      <c r="D24" s="105">
        <f t="shared" si="0"/>
        <v>0.9</v>
      </c>
      <c r="E24" s="105">
        <f t="shared" si="0"/>
        <v>0</v>
      </c>
      <c r="F24" s="105">
        <f t="shared" si="0"/>
        <v>0</v>
      </c>
    </row>
    <row r="25" spans="1:6" ht="15.75" customHeight="1" x14ac:dyDescent="0.2">
      <c r="A25" s="89" t="s">
        <v>186</v>
      </c>
      <c r="B25" s="89" t="s">
        <v>317</v>
      </c>
      <c r="C25" s="105">
        <f t="shared" si="0"/>
        <v>0.315</v>
      </c>
      <c r="D25" s="105">
        <f t="shared" si="0"/>
        <v>0.315</v>
      </c>
      <c r="E25" s="105">
        <f t="shared" si="0"/>
        <v>0</v>
      </c>
      <c r="F25" s="105">
        <f t="shared" si="0"/>
        <v>0</v>
      </c>
    </row>
    <row r="26" spans="1:6" ht="15.75" customHeight="1" x14ac:dyDescent="0.2">
      <c r="A26" s="89"/>
      <c r="B26" s="89" t="s">
        <v>318</v>
      </c>
      <c r="C26" s="105">
        <f t="shared" si="0"/>
        <v>0.9</v>
      </c>
      <c r="D26" s="105">
        <f t="shared" si="0"/>
        <v>0.9</v>
      </c>
      <c r="E26" s="105">
        <f t="shared" si="0"/>
        <v>0</v>
      </c>
      <c r="F26" s="105">
        <f t="shared" si="0"/>
        <v>0</v>
      </c>
    </row>
    <row r="27" spans="1:6" ht="15.75" customHeight="1" x14ac:dyDescent="0.2">
      <c r="A27" s="89" t="s">
        <v>190</v>
      </c>
      <c r="B27" s="89" t="s">
        <v>317</v>
      </c>
      <c r="C27" s="105">
        <f t="shared" si="0"/>
        <v>0.20700000000000002</v>
      </c>
      <c r="D27" s="105">
        <f t="shared" si="0"/>
        <v>0.20700000000000002</v>
      </c>
      <c r="E27" s="105">
        <f t="shared" si="0"/>
        <v>0</v>
      </c>
      <c r="F27" s="105">
        <f t="shared" si="0"/>
        <v>0</v>
      </c>
    </row>
    <row r="28" spans="1:6" ht="15.75" customHeight="1" x14ac:dyDescent="0.2">
      <c r="A28" s="89"/>
      <c r="B28" s="89" t="s">
        <v>318</v>
      </c>
      <c r="C28" s="105">
        <f t="shared" si="0"/>
        <v>0.9</v>
      </c>
      <c r="D28" s="105">
        <f t="shared" si="0"/>
        <v>0.9</v>
      </c>
      <c r="E28" s="105">
        <f t="shared" si="0"/>
        <v>0.9</v>
      </c>
      <c r="F28" s="105">
        <f t="shared" si="0"/>
        <v>0.9</v>
      </c>
    </row>
    <row r="30" spans="1:6" s="107" customFormat="1" ht="15.75" customHeight="1" x14ac:dyDescent="0.2">
      <c r="A30" s="107" t="s">
        <v>239</v>
      </c>
    </row>
    <row r="31" spans="1:6" ht="15.75" customHeight="1" x14ac:dyDescent="0.2">
      <c r="A31" s="90" t="s">
        <v>160</v>
      </c>
      <c r="B31" s="71"/>
      <c r="C31" s="71" t="s">
        <v>51</v>
      </c>
      <c r="D31" s="71" t="s">
        <v>53</v>
      </c>
      <c r="E31" s="71" t="s">
        <v>52</v>
      </c>
      <c r="F31" s="90" t="s">
        <v>54</v>
      </c>
    </row>
    <row r="32" spans="1:6" ht="15.75" customHeight="1" x14ac:dyDescent="0.2">
      <c r="A32" s="89" t="s">
        <v>168</v>
      </c>
      <c r="B32" s="89" t="s">
        <v>317</v>
      </c>
      <c r="C32" s="105">
        <f t="shared" ref="C32:F43" si="1">C2*1.05</f>
        <v>0.2205</v>
      </c>
      <c r="D32" s="105">
        <f t="shared" si="1"/>
        <v>0.2205</v>
      </c>
      <c r="E32" s="105">
        <f t="shared" si="1"/>
        <v>0</v>
      </c>
      <c r="F32" s="105">
        <f t="shared" si="1"/>
        <v>0</v>
      </c>
    </row>
    <row r="33" spans="1:6" ht="15.75" customHeight="1" x14ac:dyDescent="0.2">
      <c r="A33" s="89"/>
      <c r="B33" s="89" t="s">
        <v>318</v>
      </c>
      <c r="C33" s="105">
        <f t="shared" si="1"/>
        <v>1.05</v>
      </c>
      <c r="D33" s="105">
        <f t="shared" si="1"/>
        <v>1.05</v>
      </c>
      <c r="E33" s="105">
        <f t="shared" si="1"/>
        <v>1.05</v>
      </c>
      <c r="F33" s="105">
        <f t="shared" si="1"/>
        <v>1.05</v>
      </c>
    </row>
    <row r="34" spans="1:6" ht="15.75" customHeight="1" x14ac:dyDescent="0.2">
      <c r="A34" s="89" t="s">
        <v>180</v>
      </c>
      <c r="B34" s="89" t="s">
        <v>317</v>
      </c>
      <c r="C34" s="105">
        <f t="shared" si="1"/>
        <v>0.1575</v>
      </c>
      <c r="D34" s="105">
        <f t="shared" si="1"/>
        <v>0.1575</v>
      </c>
      <c r="E34" s="105">
        <f t="shared" si="1"/>
        <v>0</v>
      </c>
      <c r="F34" s="105">
        <f t="shared" si="1"/>
        <v>0</v>
      </c>
    </row>
    <row r="35" spans="1:6" ht="15.75" customHeight="1" x14ac:dyDescent="0.2">
      <c r="A35" s="89"/>
      <c r="B35" s="89" t="s">
        <v>318</v>
      </c>
      <c r="C35" s="105">
        <f t="shared" si="1"/>
        <v>1.05</v>
      </c>
      <c r="D35" s="105">
        <f t="shared" si="1"/>
        <v>1.05</v>
      </c>
      <c r="E35" s="105">
        <f t="shared" si="1"/>
        <v>1.05</v>
      </c>
      <c r="F35" s="105">
        <f t="shared" si="1"/>
        <v>1.05</v>
      </c>
    </row>
    <row r="36" spans="1:6" ht="15.75" customHeight="1" x14ac:dyDescent="0.2">
      <c r="A36" s="89" t="s">
        <v>181</v>
      </c>
      <c r="B36" s="89" t="s">
        <v>317</v>
      </c>
      <c r="C36" s="105">
        <f t="shared" si="1"/>
        <v>0.1575</v>
      </c>
      <c r="D36" s="105">
        <f t="shared" si="1"/>
        <v>0.1575</v>
      </c>
      <c r="E36" s="105">
        <f t="shared" si="1"/>
        <v>0</v>
      </c>
      <c r="F36" s="105">
        <f t="shared" si="1"/>
        <v>0</v>
      </c>
    </row>
    <row r="37" spans="1:6" ht="15.75" customHeight="1" x14ac:dyDescent="0.2">
      <c r="A37" s="89"/>
      <c r="B37" s="89" t="s">
        <v>318</v>
      </c>
      <c r="C37" s="105">
        <f t="shared" si="1"/>
        <v>1.05</v>
      </c>
      <c r="D37" s="105">
        <f t="shared" si="1"/>
        <v>1.05</v>
      </c>
      <c r="E37" s="105">
        <f t="shared" si="1"/>
        <v>1.05</v>
      </c>
      <c r="F37" s="105">
        <f t="shared" si="1"/>
        <v>1.05</v>
      </c>
    </row>
    <row r="38" spans="1:6" ht="15.75" customHeight="1" x14ac:dyDescent="0.2">
      <c r="A38" s="89" t="s">
        <v>182</v>
      </c>
      <c r="B38" s="89" t="s">
        <v>317</v>
      </c>
      <c r="C38" s="105">
        <f t="shared" si="1"/>
        <v>0.36749999999999999</v>
      </c>
      <c r="D38" s="105">
        <f t="shared" si="1"/>
        <v>0.36749999999999999</v>
      </c>
      <c r="E38" s="105">
        <f t="shared" si="1"/>
        <v>0</v>
      </c>
      <c r="F38" s="105">
        <f t="shared" si="1"/>
        <v>0</v>
      </c>
    </row>
    <row r="39" spans="1:6" ht="15.75" customHeight="1" x14ac:dyDescent="0.2">
      <c r="A39" s="89"/>
      <c r="B39" s="89" t="s">
        <v>318</v>
      </c>
      <c r="C39" s="105">
        <f t="shared" si="1"/>
        <v>1.05</v>
      </c>
      <c r="D39" s="105">
        <f t="shared" si="1"/>
        <v>1.05</v>
      </c>
      <c r="E39" s="105">
        <f t="shared" si="1"/>
        <v>0</v>
      </c>
      <c r="F39" s="105">
        <f t="shared" si="1"/>
        <v>0</v>
      </c>
    </row>
    <row r="40" spans="1:6" ht="15.75" customHeight="1" x14ac:dyDescent="0.2">
      <c r="A40" s="89" t="s">
        <v>186</v>
      </c>
      <c r="B40" s="89" t="s">
        <v>317</v>
      </c>
      <c r="C40" s="105">
        <f t="shared" si="1"/>
        <v>0.36749999999999999</v>
      </c>
      <c r="D40" s="105">
        <f t="shared" si="1"/>
        <v>0.36749999999999999</v>
      </c>
      <c r="E40" s="105">
        <f t="shared" si="1"/>
        <v>0</v>
      </c>
      <c r="F40" s="105">
        <f t="shared" si="1"/>
        <v>0</v>
      </c>
    </row>
    <row r="41" spans="1:6" ht="15.75" customHeight="1" x14ac:dyDescent="0.2">
      <c r="A41" s="89"/>
      <c r="B41" s="89" t="s">
        <v>318</v>
      </c>
      <c r="C41" s="105">
        <f t="shared" si="1"/>
        <v>1.05</v>
      </c>
      <c r="D41" s="105">
        <f t="shared" si="1"/>
        <v>1.05</v>
      </c>
      <c r="E41" s="105">
        <f t="shared" si="1"/>
        <v>0</v>
      </c>
      <c r="F41" s="105">
        <f t="shared" si="1"/>
        <v>0</v>
      </c>
    </row>
    <row r="42" spans="1:6" ht="15.75" customHeight="1" x14ac:dyDescent="0.2">
      <c r="A42" s="89" t="s">
        <v>190</v>
      </c>
      <c r="B42" s="89" t="s">
        <v>317</v>
      </c>
      <c r="C42" s="105">
        <f t="shared" si="1"/>
        <v>0.24150000000000002</v>
      </c>
      <c r="D42" s="105">
        <f t="shared" si="1"/>
        <v>0.24150000000000002</v>
      </c>
      <c r="E42" s="105">
        <f t="shared" si="1"/>
        <v>0</v>
      </c>
      <c r="F42" s="105">
        <f t="shared" si="1"/>
        <v>0</v>
      </c>
    </row>
    <row r="43" spans="1:6" ht="15.75" customHeight="1" x14ac:dyDescent="0.2">
      <c r="A43" s="89"/>
      <c r="B43" s="89" t="s">
        <v>318</v>
      </c>
      <c r="C43" s="105">
        <f t="shared" si="1"/>
        <v>1.05</v>
      </c>
      <c r="D43" s="105">
        <f t="shared" si="1"/>
        <v>1.05</v>
      </c>
      <c r="E43" s="105">
        <f t="shared" si="1"/>
        <v>1.05</v>
      </c>
      <c r="F43" s="105">
        <f t="shared" si="1"/>
        <v>1.05</v>
      </c>
    </row>
  </sheetData>
  <sheetProtection algorithmName="SHA-512" hashValue="ddFMmlVv5Wf0QqaXy0zUYnA8xwdXW+DW4Grmj5Eci4WXsUzQdWLdBEnJBju6D0QVvWXUVnMdOy6L7wMdatRU4Q==" saltValue="+mjST7WFBbNkhLF1p9AKc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>
    <tabColor theme="0" tint="-0.249977111117893"/>
  </sheetPr>
  <dimension ref="A1:O67"/>
  <sheetViews>
    <sheetView topLeftCell="A16" zoomScale="70" zoomScaleNormal="70" workbookViewId="0">
      <selection activeCell="F8" sqref="F8"/>
    </sheetView>
  </sheetViews>
  <sheetFormatPr defaultColWidth="12.7109375" defaultRowHeight="12.75" x14ac:dyDescent="0.2"/>
  <cols>
    <col min="1" max="1" width="22.5703125" style="81" customWidth="1"/>
    <col min="2" max="2" width="58.85546875" style="81" bestFit="1" customWidth="1"/>
    <col min="3" max="15" width="15" style="81" customWidth="1"/>
    <col min="16" max="16" width="12.7109375" style="81" customWidth="1"/>
    <col min="17" max="16384" width="12.7109375" style="81"/>
  </cols>
  <sheetData>
    <row r="1" spans="1:15" ht="35.25" customHeight="1" x14ac:dyDescent="0.2">
      <c r="A1" s="71"/>
      <c r="B1" s="71"/>
      <c r="C1" s="76" t="s">
        <v>109</v>
      </c>
      <c r="D1" s="76" t="s">
        <v>96</v>
      </c>
      <c r="E1" s="76" t="s">
        <v>97</v>
      </c>
      <c r="F1" s="76" t="s">
        <v>98</v>
      </c>
      <c r="G1" s="76" t="s">
        <v>99</v>
      </c>
      <c r="H1" s="76" t="s">
        <v>69</v>
      </c>
      <c r="I1" s="76" t="s">
        <v>70</v>
      </c>
      <c r="J1" s="76" t="s">
        <v>71</v>
      </c>
      <c r="K1" s="76" t="s">
        <v>72</v>
      </c>
      <c r="L1" s="76" t="s">
        <v>122</v>
      </c>
      <c r="M1" s="76" t="s">
        <v>123</v>
      </c>
      <c r="N1" s="76" t="s">
        <v>124</v>
      </c>
      <c r="O1" s="76" t="s">
        <v>125</v>
      </c>
    </row>
    <row r="2" spans="1:15" x14ac:dyDescent="0.2">
      <c r="A2" s="71" t="s">
        <v>319</v>
      </c>
    </row>
    <row r="3" spans="1:15" x14ac:dyDescent="0.2">
      <c r="B3" s="85" t="s">
        <v>171</v>
      </c>
      <c r="C3" s="105">
        <v>0.53</v>
      </c>
      <c r="D3" s="105">
        <v>0.53</v>
      </c>
      <c r="E3" s="105">
        <v>1</v>
      </c>
      <c r="F3" s="105">
        <v>1</v>
      </c>
      <c r="G3" s="105">
        <v>1</v>
      </c>
      <c r="H3" s="105">
        <v>1</v>
      </c>
      <c r="I3" s="105">
        <v>1</v>
      </c>
      <c r="J3" s="105">
        <v>1</v>
      </c>
      <c r="K3" s="105">
        <v>1</v>
      </c>
      <c r="L3" s="105">
        <v>1</v>
      </c>
      <c r="M3" s="105">
        <v>1</v>
      </c>
      <c r="N3" s="105">
        <v>1</v>
      </c>
      <c r="O3" s="105">
        <v>1</v>
      </c>
    </row>
    <row r="4" spans="1:15" x14ac:dyDescent="0.2">
      <c r="B4" s="85" t="s">
        <v>176</v>
      </c>
      <c r="C4" s="105">
        <v>1</v>
      </c>
      <c r="D4" s="105">
        <v>1</v>
      </c>
      <c r="E4" s="105">
        <v>1</v>
      </c>
      <c r="F4" s="105">
        <v>1</v>
      </c>
      <c r="G4" s="105">
        <v>1</v>
      </c>
      <c r="H4" s="105">
        <v>0.73</v>
      </c>
      <c r="I4" s="105">
        <v>0.73</v>
      </c>
      <c r="J4" s="105">
        <v>0.73</v>
      </c>
      <c r="K4" s="105">
        <v>0.73</v>
      </c>
      <c r="L4" s="105">
        <v>1</v>
      </c>
      <c r="M4" s="105">
        <v>1</v>
      </c>
      <c r="N4" s="105">
        <v>1</v>
      </c>
      <c r="O4" s="105">
        <v>1</v>
      </c>
    </row>
    <row r="5" spans="1:15" x14ac:dyDescent="0.2">
      <c r="B5" s="85" t="s">
        <v>177</v>
      </c>
      <c r="C5" s="105">
        <v>1</v>
      </c>
      <c r="D5" s="105">
        <v>1</v>
      </c>
      <c r="E5" s="105">
        <v>1</v>
      </c>
      <c r="F5" s="105">
        <v>1</v>
      </c>
      <c r="G5" s="105">
        <v>1</v>
      </c>
      <c r="H5" s="105">
        <v>0.73</v>
      </c>
      <c r="I5" s="105">
        <v>0.73</v>
      </c>
      <c r="J5" s="105">
        <v>0.73</v>
      </c>
      <c r="K5" s="105">
        <v>0.73</v>
      </c>
      <c r="L5" s="105">
        <v>1</v>
      </c>
      <c r="M5" s="105">
        <v>1</v>
      </c>
      <c r="N5" s="105">
        <v>1</v>
      </c>
      <c r="O5" s="105">
        <v>1</v>
      </c>
    </row>
    <row r="6" spans="1:15" x14ac:dyDescent="0.2">
      <c r="B6" s="85" t="s">
        <v>178</v>
      </c>
      <c r="C6" s="105">
        <v>1</v>
      </c>
      <c r="D6" s="105">
        <v>1</v>
      </c>
      <c r="E6" s="105">
        <v>1</v>
      </c>
      <c r="F6" s="105">
        <v>1</v>
      </c>
      <c r="G6" s="105">
        <v>1</v>
      </c>
      <c r="H6" s="105">
        <v>0.73</v>
      </c>
      <c r="I6" s="105">
        <v>0.73</v>
      </c>
      <c r="J6" s="105">
        <v>0.73</v>
      </c>
      <c r="K6" s="105">
        <v>0.73</v>
      </c>
      <c r="L6" s="105">
        <v>1</v>
      </c>
      <c r="M6" s="105">
        <v>1</v>
      </c>
      <c r="N6" s="105">
        <v>1</v>
      </c>
      <c r="O6" s="105">
        <v>1</v>
      </c>
    </row>
    <row r="7" spans="1:15" x14ac:dyDescent="0.2">
      <c r="B7" s="85" t="s">
        <v>179</v>
      </c>
      <c r="C7" s="105">
        <v>1</v>
      </c>
      <c r="D7" s="105">
        <v>1</v>
      </c>
      <c r="E7" s="105">
        <v>1</v>
      </c>
      <c r="F7" s="105">
        <v>1</v>
      </c>
      <c r="G7" s="105">
        <v>1</v>
      </c>
      <c r="H7" s="105">
        <v>0.73</v>
      </c>
      <c r="I7" s="105">
        <v>0.73</v>
      </c>
      <c r="J7" s="105">
        <v>0.73</v>
      </c>
      <c r="K7" s="105">
        <v>0.73</v>
      </c>
      <c r="L7" s="105">
        <v>1</v>
      </c>
      <c r="M7" s="105">
        <v>1</v>
      </c>
      <c r="N7" s="105">
        <v>1</v>
      </c>
      <c r="O7" s="105">
        <v>1</v>
      </c>
    </row>
    <row r="8" spans="1:15" x14ac:dyDescent="0.2">
      <c r="B8" s="89" t="s">
        <v>180</v>
      </c>
      <c r="C8" s="105">
        <v>1</v>
      </c>
      <c r="D8" s="105">
        <v>1</v>
      </c>
      <c r="E8" s="105">
        <v>1</v>
      </c>
      <c r="F8" s="105">
        <v>1</v>
      </c>
      <c r="G8" s="105">
        <v>1</v>
      </c>
      <c r="H8" s="105">
        <v>1</v>
      </c>
      <c r="I8" s="105">
        <v>1</v>
      </c>
      <c r="J8" s="105">
        <v>1</v>
      </c>
      <c r="K8" s="105">
        <v>1</v>
      </c>
      <c r="L8" s="105">
        <v>0.33</v>
      </c>
      <c r="M8" s="105">
        <v>0.33</v>
      </c>
      <c r="N8" s="105">
        <v>0.33</v>
      </c>
      <c r="O8" s="105">
        <v>0.33</v>
      </c>
    </row>
    <row r="9" spans="1:15" x14ac:dyDescent="0.2">
      <c r="B9" s="89" t="s">
        <v>181</v>
      </c>
      <c r="C9" s="105">
        <v>1</v>
      </c>
      <c r="D9" s="105">
        <v>1</v>
      </c>
      <c r="E9" s="105">
        <v>1</v>
      </c>
      <c r="F9" s="105">
        <v>1</v>
      </c>
      <c r="G9" s="105">
        <v>1</v>
      </c>
      <c r="H9" s="105">
        <v>1</v>
      </c>
      <c r="I9" s="105">
        <v>1</v>
      </c>
      <c r="J9" s="105">
        <v>1</v>
      </c>
      <c r="K9" s="105">
        <v>1</v>
      </c>
      <c r="L9" s="105">
        <v>0.33</v>
      </c>
      <c r="M9" s="105">
        <v>0.33</v>
      </c>
      <c r="N9" s="105">
        <v>0.33</v>
      </c>
      <c r="O9" s="105">
        <v>0.33</v>
      </c>
    </row>
    <row r="10" spans="1:15" x14ac:dyDescent="0.2">
      <c r="B10" s="85" t="s">
        <v>182</v>
      </c>
      <c r="C10" s="105">
        <v>1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  <c r="I10" s="105">
        <v>1</v>
      </c>
      <c r="J10" s="105">
        <v>1</v>
      </c>
      <c r="K10" s="105">
        <v>1</v>
      </c>
      <c r="L10" s="105">
        <v>0.83</v>
      </c>
      <c r="M10" s="105">
        <v>0.83</v>
      </c>
      <c r="N10" s="105">
        <v>0.83</v>
      </c>
      <c r="O10" s="105">
        <v>0.83</v>
      </c>
    </row>
    <row r="11" spans="1:15" x14ac:dyDescent="0.2">
      <c r="B11" s="89" t="s">
        <v>185</v>
      </c>
      <c r="C11" s="105">
        <v>1</v>
      </c>
      <c r="D11" s="105">
        <v>1</v>
      </c>
      <c r="E11" s="105">
        <v>0.69</v>
      </c>
      <c r="F11" s="105">
        <v>0.69</v>
      </c>
      <c r="G11" s="105">
        <v>1</v>
      </c>
      <c r="H11" s="105">
        <v>1</v>
      </c>
      <c r="I11" s="105">
        <v>1</v>
      </c>
      <c r="J11" s="105">
        <v>1</v>
      </c>
      <c r="K11" s="105">
        <v>1</v>
      </c>
      <c r="L11" s="105">
        <v>1</v>
      </c>
      <c r="M11" s="105">
        <v>1</v>
      </c>
      <c r="N11" s="105">
        <v>1</v>
      </c>
      <c r="O11" s="105">
        <v>1</v>
      </c>
    </row>
    <row r="12" spans="1:15" x14ac:dyDescent="0.2">
      <c r="B12" s="85" t="s">
        <v>186</v>
      </c>
      <c r="C12" s="105">
        <v>0.83</v>
      </c>
      <c r="D12" s="105">
        <v>0.83</v>
      </c>
      <c r="E12" s="105">
        <v>0.83</v>
      </c>
      <c r="F12" s="105">
        <v>0.83</v>
      </c>
      <c r="G12" s="105">
        <v>0.83</v>
      </c>
      <c r="H12" s="105">
        <v>0.83</v>
      </c>
      <c r="I12" s="105">
        <v>0.83</v>
      </c>
      <c r="J12" s="105">
        <v>0.83</v>
      </c>
      <c r="K12" s="105">
        <v>0.83</v>
      </c>
      <c r="L12" s="105">
        <v>0.83</v>
      </c>
      <c r="M12" s="105">
        <v>0.83</v>
      </c>
      <c r="N12" s="105">
        <v>0.83</v>
      </c>
      <c r="O12" s="105">
        <v>0.83</v>
      </c>
    </row>
    <row r="13" spans="1:15" ht="13.15" customHeight="1" x14ac:dyDescent="0.2">
      <c r="B13" s="85" t="s">
        <v>189</v>
      </c>
      <c r="C13" s="105">
        <v>1</v>
      </c>
      <c r="D13" s="105">
        <v>1</v>
      </c>
      <c r="E13" s="105">
        <v>0.69</v>
      </c>
      <c r="F13" s="105">
        <v>0.69</v>
      </c>
      <c r="G13" s="105">
        <v>0.69</v>
      </c>
      <c r="H13" s="105">
        <v>1</v>
      </c>
      <c r="I13" s="105">
        <v>1</v>
      </c>
      <c r="J13" s="105">
        <v>1</v>
      </c>
      <c r="K13" s="105">
        <v>1</v>
      </c>
      <c r="L13" s="105">
        <v>1</v>
      </c>
      <c r="M13" s="105">
        <v>1</v>
      </c>
      <c r="N13" s="105">
        <v>1</v>
      </c>
      <c r="O13" s="105">
        <v>1</v>
      </c>
    </row>
    <row r="14" spans="1:15" x14ac:dyDescent="0.2">
      <c r="B14" s="85" t="s">
        <v>190</v>
      </c>
      <c r="C14" s="105">
        <v>1</v>
      </c>
      <c r="D14" s="105">
        <v>1</v>
      </c>
      <c r="E14" s="105">
        <v>1</v>
      </c>
      <c r="F14" s="105">
        <v>1</v>
      </c>
      <c r="G14" s="105">
        <v>1</v>
      </c>
      <c r="H14" s="105">
        <v>1</v>
      </c>
      <c r="I14" s="105">
        <v>1</v>
      </c>
      <c r="J14" s="105">
        <v>1</v>
      </c>
      <c r="K14" s="105">
        <v>1</v>
      </c>
      <c r="L14" s="105">
        <v>0.33</v>
      </c>
      <c r="M14" s="105">
        <v>0.33</v>
      </c>
      <c r="N14" s="105">
        <v>0.33</v>
      </c>
      <c r="O14" s="105">
        <v>0.33</v>
      </c>
    </row>
    <row r="15" spans="1:15" x14ac:dyDescent="0.2">
      <c r="B15" s="89" t="s">
        <v>205</v>
      </c>
      <c r="C15" s="105">
        <v>1</v>
      </c>
      <c r="D15" s="105">
        <v>1</v>
      </c>
      <c r="E15" s="105">
        <v>1</v>
      </c>
      <c r="F15" s="105">
        <v>1</v>
      </c>
      <c r="G15" s="105">
        <v>1</v>
      </c>
      <c r="H15" s="105">
        <v>1</v>
      </c>
      <c r="I15" s="105">
        <v>1</v>
      </c>
      <c r="J15" s="105">
        <v>1</v>
      </c>
      <c r="K15" s="105">
        <v>1</v>
      </c>
      <c r="L15" s="105">
        <v>0.33</v>
      </c>
      <c r="M15" s="105">
        <v>0.33</v>
      </c>
      <c r="N15" s="105">
        <v>0.33</v>
      </c>
      <c r="O15" s="105">
        <v>0.33</v>
      </c>
    </row>
    <row r="17" spans="1:15" x14ac:dyDescent="0.2">
      <c r="A17" s="71" t="s">
        <v>320</v>
      </c>
      <c r="B17" s="85"/>
    </row>
    <row r="18" spans="1:15" x14ac:dyDescent="0.2">
      <c r="B18" s="89" t="s">
        <v>173</v>
      </c>
      <c r="C18" s="105">
        <v>1</v>
      </c>
      <c r="D18" s="105">
        <v>1</v>
      </c>
      <c r="E18" s="105">
        <v>0.97599999999999998</v>
      </c>
      <c r="F18" s="105">
        <v>0.97599999999999998</v>
      </c>
      <c r="G18" s="105">
        <v>0.97599999999999998</v>
      </c>
      <c r="H18" s="105">
        <v>0.97599999999999998</v>
      </c>
      <c r="I18" s="105">
        <v>0.97599999999999998</v>
      </c>
      <c r="J18" s="105">
        <v>0.97599999999999998</v>
      </c>
      <c r="K18" s="105">
        <v>0.97599999999999998</v>
      </c>
      <c r="L18" s="105">
        <v>0.97599999999999998</v>
      </c>
      <c r="M18" s="105">
        <v>0.97599999999999998</v>
      </c>
      <c r="N18" s="105">
        <v>0.97599999999999998</v>
      </c>
      <c r="O18" s="105">
        <v>0.97599999999999998</v>
      </c>
    </row>
    <row r="19" spans="1:15" x14ac:dyDescent="0.2">
      <c r="B19" s="89" t="s">
        <v>174</v>
      </c>
      <c r="C19" s="105">
        <v>1</v>
      </c>
      <c r="D19" s="105">
        <v>1</v>
      </c>
      <c r="E19" s="105">
        <v>0.97599999999999998</v>
      </c>
      <c r="F19" s="105">
        <v>0.97599999999999998</v>
      </c>
      <c r="G19" s="105">
        <v>0.97599999999999998</v>
      </c>
      <c r="H19" s="105">
        <v>0.97599999999999998</v>
      </c>
      <c r="I19" s="105">
        <v>0.97599999999999998</v>
      </c>
      <c r="J19" s="105">
        <v>0.97599999999999998</v>
      </c>
      <c r="K19" s="105">
        <v>0.97599999999999998</v>
      </c>
      <c r="L19" s="105">
        <v>0.97599999999999998</v>
      </c>
      <c r="M19" s="105">
        <v>0.97599999999999998</v>
      </c>
      <c r="N19" s="105">
        <v>0.97599999999999998</v>
      </c>
      <c r="O19" s="105">
        <v>0.97599999999999998</v>
      </c>
    </row>
    <row r="20" spans="1:15" x14ac:dyDescent="0.2">
      <c r="B20" s="89" t="s">
        <v>175</v>
      </c>
      <c r="C20" s="105">
        <v>1</v>
      </c>
      <c r="D20" s="105">
        <v>1</v>
      </c>
      <c r="E20" s="105">
        <v>0.97599999999999998</v>
      </c>
      <c r="F20" s="105">
        <v>0.97599999999999998</v>
      </c>
      <c r="G20" s="105">
        <v>0.97599999999999998</v>
      </c>
      <c r="H20" s="105">
        <v>0.97599999999999998</v>
      </c>
      <c r="I20" s="105">
        <v>0.97599999999999998</v>
      </c>
      <c r="J20" s="105">
        <v>0.97599999999999998</v>
      </c>
      <c r="K20" s="105">
        <v>0.97599999999999998</v>
      </c>
      <c r="L20" s="105">
        <v>0.97599999999999998</v>
      </c>
      <c r="M20" s="105">
        <v>0.97599999999999998</v>
      </c>
      <c r="N20" s="105">
        <v>0.97599999999999998</v>
      </c>
      <c r="O20" s="105">
        <v>0.97599999999999998</v>
      </c>
    </row>
    <row r="21" spans="1:15" x14ac:dyDescent="0.2">
      <c r="B21" s="89" t="s">
        <v>183</v>
      </c>
      <c r="C21" s="105">
        <v>1</v>
      </c>
      <c r="D21" s="105">
        <v>1</v>
      </c>
      <c r="E21" s="105">
        <v>0.9</v>
      </c>
      <c r="F21" s="105">
        <v>0.9</v>
      </c>
      <c r="G21" s="105">
        <v>0.9</v>
      </c>
      <c r="H21" s="105">
        <v>0.9</v>
      </c>
      <c r="I21" s="105">
        <v>0.9</v>
      </c>
      <c r="J21" s="105">
        <v>0.9</v>
      </c>
      <c r="K21" s="105">
        <v>0.9</v>
      </c>
      <c r="L21" s="105">
        <v>0.9</v>
      </c>
      <c r="M21" s="105">
        <v>0.9</v>
      </c>
      <c r="N21" s="105">
        <v>0.9</v>
      </c>
      <c r="O21" s="105">
        <v>0.9</v>
      </c>
    </row>
    <row r="23" spans="1:15" s="107" customFormat="1" x14ac:dyDescent="0.2">
      <c r="A23" s="107" t="s">
        <v>235</v>
      </c>
    </row>
    <row r="24" spans="1:15" ht="26.45" customHeight="1" x14ac:dyDescent="0.2">
      <c r="A24" s="71"/>
      <c r="B24" s="71"/>
      <c r="C24" s="76" t="s">
        <v>109</v>
      </c>
      <c r="D24" s="76" t="s">
        <v>96</v>
      </c>
      <c r="E24" s="76" t="s">
        <v>97</v>
      </c>
      <c r="F24" s="76" t="s">
        <v>98</v>
      </c>
      <c r="G24" s="76" t="s">
        <v>99</v>
      </c>
      <c r="H24" s="76" t="s">
        <v>69</v>
      </c>
      <c r="I24" s="76" t="s">
        <v>70</v>
      </c>
      <c r="J24" s="76" t="s">
        <v>71</v>
      </c>
      <c r="K24" s="76" t="s">
        <v>72</v>
      </c>
      <c r="L24" s="76" t="s">
        <v>122</v>
      </c>
      <c r="M24" s="76" t="s">
        <v>123</v>
      </c>
      <c r="N24" s="76" t="s">
        <v>124</v>
      </c>
      <c r="O24" s="76" t="s">
        <v>125</v>
      </c>
    </row>
    <row r="25" spans="1:15" x14ac:dyDescent="0.2">
      <c r="A25" s="71" t="s">
        <v>321</v>
      </c>
    </row>
    <row r="26" spans="1:15" x14ac:dyDescent="0.2">
      <c r="B26" s="85" t="s">
        <v>171</v>
      </c>
      <c r="C26" s="105">
        <f t="shared" ref="C26:O26" si="0">C3*0.9</f>
        <v>0.47700000000000004</v>
      </c>
      <c r="D26" s="105">
        <f t="shared" si="0"/>
        <v>0.47700000000000004</v>
      </c>
      <c r="E26" s="105">
        <f t="shared" si="0"/>
        <v>0.9</v>
      </c>
      <c r="F26" s="105">
        <f t="shared" si="0"/>
        <v>0.9</v>
      </c>
      <c r="G26" s="105">
        <f t="shared" si="0"/>
        <v>0.9</v>
      </c>
      <c r="H26" s="105">
        <f t="shared" si="0"/>
        <v>0.9</v>
      </c>
      <c r="I26" s="105">
        <f t="shared" si="0"/>
        <v>0.9</v>
      </c>
      <c r="J26" s="105">
        <f t="shared" si="0"/>
        <v>0.9</v>
      </c>
      <c r="K26" s="105">
        <f t="shared" si="0"/>
        <v>0.9</v>
      </c>
      <c r="L26" s="105">
        <f t="shared" si="0"/>
        <v>0.9</v>
      </c>
      <c r="M26" s="105">
        <f t="shared" si="0"/>
        <v>0.9</v>
      </c>
      <c r="N26" s="105">
        <f t="shared" si="0"/>
        <v>0.9</v>
      </c>
      <c r="O26" s="105">
        <f t="shared" si="0"/>
        <v>0.9</v>
      </c>
    </row>
    <row r="27" spans="1:15" x14ac:dyDescent="0.2">
      <c r="B27" s="85" t="s">
        <v>176</v>
      </c>
      <c r="C27" s="105">
        <f t="shared" ref="C27:O27" si="1">C4*0.9</f>
        <v>0.9</v>
      </c>
      <c r="D27" s="105">
        <f t="shared" si="1"/>
        <v>0.9</v>
      </c>
      <c r="E27" s="105">
        <f t="shared" si="1"/>
        <v>0.9</v>
      </c>
      <c r="F27" s="105">
        <f t="shared" si="1"/>
        <v>0.9</v>
      </c>
      <c r="G27" s="105">
        <f t="shared" si="1"/>
        <v>0.9</v>
      </c>
      <c r="H27" s="105">
        <f t="shared" si="1"/>
        <v>0.65700000000000003</v>
      </c>
      <c r="I27" s="105">
        <f t="shared" si="1"/>
        <v>0.65700000000000003</v>
      </c>
      <c r="J27" s="105">
        <f t="shared" si="1"/>
        <v>0.65700000000000003</v>
      </c>
      <c r="K27" s="105">
        <f t="shared" si="1"/>
        <v>0.65700000000000003</v>
      </c>
      <c r="L27" s="105">
        <f t="shared" si="1"/>
        <v>0.9</v>
      </c>
      <c r="M27" s="105">
        <f t="shared" si="1"/>
        <v>0.9</v>
      </c>
      <c r="N27" s="105">
        <f t="shared" si="1"/>
        <v>0.9</v>
      </c>
      <c r="O27" s="105">
        <f t="shared" si="1"/>
        <v>0.9</v>
      </c>
    </row>
    <row r="28" spans="1:15" x14ac:dyDescent="0.2">
      <c r="B28" s="85" t="s">
        <v>177</v>
      </c>
      <c r="C28" s="105">
        <f t="shared" ref="C28:O28" si="2">C5*0.9</f>
        <v>0.9</v>
      </c>
      <c r="D28" s="105">
        <f t="shared" si="2"/>
        <v>0.9</v>
      </c>
      <c r="E28" s="105">
        <f t="shared" si="2"/>
        <v>0.9</v>
      </c>
      <c r="F28" s="105">
        <f t="shared" si="2"/>
        <v>0.9</v>
      </c>
      <c r="G28" s="105">
        <f t="shared" si="2"/>
        <v>0.9</v>
      </c>
      <c r="H28" s="105">
        <f t="shared" si="2"/>
        <v>0.65700000000000003</v>
      </c>
      <c r="I28" s="105">
        <f t="shared" si="2"/>
        <v>0.65700000000000003</v>
      </c>
      <c r="J28" s="105">
        <f t="shared" si="2"/>
        <v>0.65700000000000003</v>
      </c>
      <c r="K28" s="105">
        <f t="shared" si="2"/>
        <v>0.65700000000000003</v>
      </c>
      <c r="L28" s="105">
        <f t="shared" si="2"/>
        <v>0.9</v>
      </c>
      <c r="M28" s="105">
        <f t="shared" si="2"/>
        <v>0.9</v>
      </c>
      <c r="N28" s="105">
        <f t="shared" si="2"/>
        <v>0.9</v>
      </c>
      <c r="O28" s="105">
        <f t="shared" si="2"/>
        <v>0.9</v>
      </c>
    </row>
    <row r="29" spans="1:15" x14ac:dyDescent="0.2">
      <c r="B29" s="85" t="s">
        <v>178</v>
      </c>
      <c r="C29" s="105">
        <f t="shared" ref="C29:O29" si="3">C6*0.9</f>
        <v>0.9</v>
      </c>
      <c r="D29" s="105">
        <f t="shared" si="3"/>
        <v>0.9</v>
      </c>
      <c r="E29" s="105">
        <f t="shared" si="3"/>
        <v>0.9</v>
      </c>
      <c r="F29" s="105">
        <f t="shared" si="3"/>
        <v>0.9</v>
      </c>
      <c r="G29" s="105">
        <f t="shared" si="3"/>
        <v>0.9</v>
      </c>
      <c r="H29" s="105">
        <f t="shared" si="3"/>
        <v>0.65700000000000003</v>
      </c>
      <c r="I29" s="105">
        <f t="shared" si="3"/>
        <v>0.65700000000000003</v>
      </c>
      <c r="J29" s="105">
        <f t="shared" si="3"/>
        <v>0.65700000000000003</v>
      </c>
      <c r="K29" s="105">
        <f t="shared" si="3"/>
        <v>0.65700000000000003</v>
      </c>
      <c r="L29" s="105">
        <f t="shared" si="3"/>
        <v>0.9</v>
      </c>
      <c r="M29" s="105">
        <f t="shared" si="3"/>
        <v>0.9</v>
      </c>
      <c r="N29" s="105">
        <f t="shared" si="3"/>
        <v>0.9</v>
      </c>
      <c r="O29" s="105">
        <f t="shared" si="3"/>
        <v>0.9</v>
      </c>
    </row>
    <row r="30" spans="1:15" x14ac:dyDescent="0.2">
      <c r="B30" s="85" t="s">
        <v>179</v>
      </c>
      <c r="C30" s="105">
        <f t="shared" ref="C30:O30" si="4">C7*0.9</f>
        <v>0.9</v>
      </c>
      <c r="D30" s="105">
        <f t="shared" si="4"/>
        <v>0.9</v>
      </c>
      <c r="E30" s="105">
        <f t="shared" si="4"/>
        <v>0.9</v>
      </c>
      <c r="F30" s="105">
        <f t="shared" si="4"/>
        <v>0.9</v>
      </c>
      <c r="G30" s="105">
        <f t="shared" si="4"/>
        <v>0.9</v>
      </c>
      <c r="H30" s="105">
        <f t="shared" si="4"/>
        <v>0.65700000000000003</v>
      </c>
      <c r="I30" s="105">
        <f t="shared" si="4"/>
        <v>0.65700000000000003</v>
      </c>
      <c r="J30" s="105">
        <f t="shared" si="4"/>
        <v>0.65700000000000003</v>
      </c>
      <c r="K30" s="105">
        <f t="shared" si="4"/>
        <v>0.65700000000000003</v>
      </c>
      <c r="L30" s="105">
        <f t="shared" si="4"/>
        <v>0.9</v>
      </c>
      <c r="M30" s="105">
        <f t="shared" si="4"/>
        <v>0.9</v>
      </c>
      <c r="N30" s="105">
        <f t="shared" si="4"/>
        <v>0.9</v>
      </c>
      <c r="O30" s="105">
        <f t="shared" si="4"/>
        <v>0.9</v>
      </c>
    </row>
    <row r="31" spans="1:15" x14ac:dyDescent="0.2">
      <c r="B31" s="89" t="s">
        <v>180</v>
      </c>
      <c r="C31" s="105">
        <f t="shared" ref="C31:O31" si="5">C8*0.9</f>
        <v>0.9</v>
      </c>
      <c r="D31" s="105">
        <f t="shared" si="5"/>
        <v>0.9</v>
      </c>
      <c r="E31" s="105">
        <f t="shared" si="5"/>
        <v>0.9</v>
      </c>
      <c r="F31" s="105">
        <f t="shared" si="5"/>
        <v>0.9</v>
      </c>
      <c r="G31" s="105">
        <f t="shared" si="5"/>
        <v>0.9</v>
      </c>
      <c r="H31" s="105">
        <f t="shared" si="5"/>
        <v>0.9</v>
      </c>
      <c r="I31" s="105">
        <f t="shared" si="5"/>
        <v>0.9</v>
      </c>
      <c r="J31" s="105">
        <f t="shared" si="5"/>
        <v>0.9</v>
      </c>
      <c r="K31" s="105">
        <f t="shared" si="5"/>
        <v>0.9</v>
      </c>
      <c r="L31" s="105">
        <f t="shared" si="5"/>
        <v>0.29700000000000004</v>
      </c>
      <c r="M31" s="105">
        <f t="shared" si="5"/>
        <v>0.29700000000000004</v>
      </c>
      <c r="N31" s="105">
        <f t="shared" si="5"/>
        <v>0.29700000000000004</v>
      </c>
      <c r="O31" s="105">
        <f t="shared" si="5"/>
        <v>0.29700000000000004</v>
      </c>
    </row>
    <row r="32" spans="1:15" x14ac:dyDescent="0.2">
      <c r="B32" s="89" t="s">
        <v>181</v>
      </c>
      <c r="C32" s="105">
        <f t="shared" ref="C32:O32" si="6">C9*0.9</f>
        <v>0.9</v>
      </c>
      <c r="D32" s="105">
        <f t="shared" si="6"/>
        <v>0.9</v>
      </c>
      <c r="E32" s="105">
        <f t="shared" si="6"/>
        <v>0.9</v>
      </c>
      <c r="F32" s="105">
        <f t="shared" si="6"/>
        <v>0.9</v>
      </c>
      <c r="G32" s="105">
        <f t="shared" si="6"/>
        <v>0.9</v>
      </c>
      <c r="H32" s="105">
        <f t="shared" si="6"/>
        <v>0.9</v>
      </c>
      <c r="I32" s="105">
        <f t="shared" si="6"/>
        <v>0.9</v>
      </c>
      <c r="J32" s="105">
        <f t="shared" si="6"/>
        <v>0.9</v>
      </c>
      <c r="K32" s="105">
        <f t="shared" si="6"/>
        <v>0.9</v>
      </c>
      <c r="L32" s="105">
        <f t="shared" si="6"/>
        <v>0.29700000000000004</v>
      </c>
      <c r="M32" s="105">
        <f t="shared" si="6"/>
        <v>0.29700000000000004</v>
      </c>
      <c r="N32" s="105">
        <f t="shared" si="6"/>
        <v>0.29700000000000004</v>
      </c>
      <c r="O32" s="105">
        <f t="shared" si="6"/>
        <v>0.29700000000000004</v>
      </c>
    </row>
    <row r="33" spans="1:15" x14ac:dyDescent="0.2">
      <c r="B33" s="85" t="s">
        <v>182</v>
      </c>
      <c r="C33" s="105">
        <f t="shared" ref="C33:O33" si="7">C10*0.9</f>
        <v>0.9</v>
      </c>
      <c r="D33" s="105">
        <f t="shared" si="7"/>
        <v>0.9</v>
      </c>
      <c r="E33" s="105">
        <f t="shared" si="7"/>
        <v>0.9</v>
      </c>
      <c r="F33" s="105">
        <f t="shared" si="7"/>
        <v>0.9</v>
      </c>
      <c r="G33" s="105">
        <f t="shared" si="7"/>
        <v>0.9</v>
      </c>
      <c r="H33" s="105">
        <f t="shared" si="7"/>
        <v>0.9</v>
      </c>
      <c r="I33" s="105">
        <f t="shared" si="7"/>
        <v>0.9</v>
      </c>
      <c r="J33" s="105">
        <f t="shared" si="7"/>
        <v>0.9</v>
      </c>
      <c r="K33" s="105">
        <f t="shared" si="7"/>
        <v>0.9</v>
      </c>
      <c r="L33" s="105">
        <f t="shared" si="7"/>
        <v>0.747</v>
      </c>
      <c r="M33" s="105">
        <f t="shared" si="7"/>
        <v>0.747</v>
      </c>
      <c r="N33" s="105">
        <f t="shared" si="7"/>
        <v>0.747</v>
      </c>
      <c r="O33" s="105">
        <f t="shared" si="7"/>
        <v>0.747</v>
      </c>
    </row>
    <row r="34" spans="1:15" x14ac:dyDescent="0.2">
      <c r="B34" s="89" t="s">
        <v>185</v>
      </c>
      <c r="C34" s="105">
        <f t="shared" ref="C34:O34" si="8">C11*0.9</f>
        <v>0.9</v>
      </c>
      <c r="D34" s="105">
        <f t="shared" si="8"/>
        <v>0.9</v>
      </c>
      <c r="E34" s="105">
        <f t="shared" si="8"/>
        <v>0.621</v>
      </c>
      <c r="F34" s="105">
        <f t="shared" si="8"/>
        <v>0.621</v>
      </c>
      <c r="G34" s="105">
        <f t="shared" si="8"/>
        <v>0.9</v>
      </c>
      <c r="H34" s="105">
        <f t="shared" si="8"/>
        <v>0.9</v>
      </c>
      <c r="I34" s="105">
        <f t="shared" si="8"/>
        <v>0.9</v>
      </c>
      <c r="J34" s="105">
        <f t="shared" si="8"/>
        <v>0.9</v>
      </c>
      <c r="K34" s="105">
        <f t="shared" si="8"/>
        <v>0.9</v>
      </c>
      <c r="L34" s="105">
        <f t="shared" si="8"/>
        <v>0.9</v>
      </c>
      <c r="M34" s="105">
        <f t="shared" si="8"/>
        <v>0.9</v>
      </c>
      <c r="N34" s="105">
        <f t="shared" si="8"/>
        <v>0.9</v>
      </c>
      <c r="O34" s="105">
        <f t="shared" si="8"/>
        <v>0.9</v>
      </c>
    </row>
    <row r="35" spans="1:15" x14ac:dyDescent="0.2">
      <c r="B35" s="85" t="s">
        <v>186</v>
      </c>
      <c r="C35" s="105">
        <f t="shared" ref="C35:O35" si="9">C12*0.9</f>
        <v>0.747</v>
      </c>
      <c r="D35" s="105">
        <f t="shared" si="9"/>
        <v>0.747</v>
      </c>
      <c r="E35" s="105">
        <f t="shared" si="9"/>
        <v>0.747</v>
      </c>
      <c r="F35" s="105">
        <f t="shared" si="9"/>
        <v>0.747</v>
      </c>
      <c r="G35" s="105">
        <f t="shared" si="9"/>
        <v>0.747</v>
      </c>
      <c r="H35" s="105">
        <f t="shared" si="9"/>
        <v>0.747</v>
      </c>
      <c r="I35" s="105">
        <f t="shared" si="9"/>
        <v>0.747</v>
      </c>
      <c r="J35" s="105">
        <f t="shared" si="9"/>
        <v>0.747</v>
      </c>
      <c r="K35" s="105">
        <f t="shared" si="9"/>
        <v>0.747</v>
      </c>
      <c r="L35" s="105">
        <f t="shared" si="9"/>
        <v>0.747</v>
      </c>
      <c r="M35" s="105">
        <f t="shared" si="9"/>
        <v>0.747</v>
      </c>
      <c r="N35" s="105">
        <f t="shared" si="9"/>
        <v>0.747</v>
      </c>
      <c r="O35" s="105">
        <f t="shared" si="9"/>
        <v>0.747</v>
      </c>
    </row>
    <row r="36" spans="1:15" x14ac:dyDescent="0.2">
      <c r="B36" s="85" t="s">
        <v>189</v>
      </c>
      <c r="C36" s="105">
        <f t="shared" ref="C36:O36" si="10">C13*0.9</f>
        <v>0.9</v>
      </c>
      <c r="D36" s="105">
        <f t="shared" si="10"/>
        <v>0.9</v>
      </c>
      <c r="E36" s="105">
        <f t="shared" si="10"/>
        <v>0.621</v>
      </c>
      <c r="F36" s="105">
        <f t="shared" si="10"/>
        <v>0.621</v>
      </c>
      <c r="G36" s="105">
        <f t="shared" si="10"/>
        <v>0.621</v>
      </c>
      <c r="H36" s="105">
        <f t="shared" si="10"/>
        <v>0.9</v>
      </c>
      <c r="I36" s="105">
        <f t="shared" si="10"/>
        <v>0.9</v>
      </c>
      <c r="J36" s="105">
        <f t="shared" si="10"/>
        <v>0.9</v>
      </c>
      <c r="K36" s="105">
        <f t="shared" si="10"/>
        <v>0.9</v>
      </c>
      <c r="L36" s="105">
        <f t="shared" si="10"/>
        <v>0.9</v>
      </c>
      <c r="M36" s="105">
        <f t="shared" si="10"/>
        <v>0.9</v>
      </c>
      <c r="N36" s="105">
        <f t="shared" si="10"/>
        <v>0.9</v>
      </c>
      <c r="O36" s="105">
        <f t="shared" si="10"/>
        <v>0.9</v>
      </c>
    </row>
    <row r="37" spans="1:15" x14ac:dyDescent="0.2">
      <c r="B37" s="85" t="s">
        <v>190</v>
      </c>
      <c r="C37" s="105">
        <f t="shared" ref="C37:O37" si="11">C14*0.9</f>
        <v>0.9</v>
      </c>
      <c r="D37" s="105">
        <f t="shared" si="11"/>
        <v>0.9</v>
      </c>
      <c r="E37" s="105">
        <f t="shared" si="11"/>
        <v>0.9</v>
      </c>
      <c r="F37" s="105">
        <f t="shared" si="11"/>
        <v>0.9</v>
      </c>
      <c r="G37" s="105">
        <f t="shared" si="11"/>
        <v>0.9</v>
      </c>
      <c r="H37" s="105">
        <f t="shared" si="11"/>
        <v>0.9</v>
      </c>
      <c r="I37" s="105">
        <f t="shared" si="11"/>
        <v>0.9</v>
      </c>
      <c r="J37" s="105">
        <f t="shared" si="11"/>
        <v>0.9</v>
      </c>
      <c r="K37" s="105">
        <f t="shared" si="11"/>
        <v>0.9</v>
      </c>
      <c r="L37" s="105">
        <f t="shared" si="11"/>
        <v>0.29700000000000004</v>
      </c>
      <c r="M37" s="105">
        <f t="shared" si="11"/>
        <v>0.29700000000000004</v>
      </c>
      <c r="N37" s="105">
        <f t="shared" si="11"/>
        <v>0.29700000000000004</v>
      </c>
      <c r="O37" s="105">
        <f t="shared" si="11"/>
        <v>0.29700000000000004</v>
      </c>
    </row>
    <row r="38" spans="1:15" x14ac:dyDescent="0.2">
      <c r="B38" s="89" t="s">
        <v>205</v>
      </c>
      <c r="C38" s="105">
        <f t="shared" ref="C38:O38" si="12">C15*0.9</f>
        <v>0.9</v>
      </c>
      <c r="D38" s="105">
        <f t="shared" si="12"/>
        <v>0.9</v>
      </c>
      <c r="E38" s="105">
        <f t="shared" si="12"/>
        <v>0.9</v>
      </c>
      <c r="F38" s="105">
        <f t="shared" si="12"/>
        <v>0.9</v>
      </c>
      <c r="G38" s="105">
        <f t="shared" si="12"/>
        <v>0.9</v>
      </c>
      <c r="H38" s="105">
        <f t="shared" si="12"/>
        <v>0.9</v>
      </c>
      <c r="I38" s="105">
        <f t="shared" si="12"/>
        <v>0.9</v>
      </c>
      <c r="J38" s="105">
        <f t="shared" si="12"/>
        <v>0.9</v>
      </c>
      <c r="K38" s="105">
        <f t="shared" si="12"/>
        <v>0.9</v>
      </c>
      <c r="L38" s="105">
        <f t="shared" si="12"/>
        <v>0.29700000000000004</v>
      </c>
      <c r="M38" s="105">
        <f t="shared" si="12"/>
        <v>0.29700000000000004</v>
      </c>
      <c r="N38" s="105">
        <f t="shared" si="12"/>
        <v>0.29700000000000004</v>
      </c>
      <c r="O38" s="105">
        <f t="shared" si="12"/>
        <v>0.29700000000000004</v>
      </c>
    </row>
    <row r="40" spans="1:15" x14ac:dyDescent="0.2">
      <c r="A40" s="71" t="s">
        <v>323</v>
      </c>
      <c r="B40" s="85"/>
    </row>
    <row r="41" spans="1:15" x14ac:dyDescent="0.2">
      <c r="B41" s="89" t="s">
        <v>173</v>
      </c>
      <c r="C41" s="105">
        <f t="shared" ref="C41:O41" si="13">C18*0.9</f>
        <v>0.9</v>
      </c>
      <c r="D41" s="105">
        <f t="shared" si="13"/>
        <v>0.9</v>
      </c>
      <c r="E41" s="105">
        <f t="shared" si="13"/>
        <v>0.87839999999999996</v>
      </c>
      <c r="F41" s="105">
        <f t="shared" si="13"/>
        <v>0.87839999999999996</v>
      </c>
      <c r="G41" s="105">
        <f t="shared" si="13"/>
        <v>0.87839999999999996</v>
      </c>
      <c r="H41" s="105">
        <f t="shared" si="13"/>
        <v>0.87839999999999996</v>
      </c>
      <c r="I41" s="105">
        <f t="shared" si="13"/>
        <v>0.87839999999999996</v>
      </c>
      <c r="J41" s="105">
        <f t="shared" si="13"/>
        <v>0.87839999999999996</v>
      </c>
      <c r="K41" s="105">
        <f t="shared" si="13"/>
        <v>0.87839999999999996</v>
      </c>
      <c r="L41" s="105">
        <f t="shared" si="13"/>
        <v>0.87839999999999996</v>
      </c>
      <c r="M41" s="105">
        <f t="shared" si="13"/>
        <v>0.87839999999999996</v>
      </c>
      <c r="N41" s="105">
        <f t="shared" si="13"/>
        <v>0.87839999999999996</v>
      </c>
      <c r="O41" s="105">
        <f t="shared" si="13"/>
        <v>0.87839999999999996</v>
      </c>
    </row>
    <row r="42" spans="1:15" x14ac:dyDescent="0.2">
      <c r="B42" s="89" t="s">
        <v>174</v>
      </c>
      <c r="C42" s="105">
        <f t="shared" ref="C42:O42" si="14">C19*0.9</f>
        <v>0.9</v>
      </c>
      <c r="D42" s="105">
        <f t="shared" si="14"/>
        <v>0.9</v>
      </c>
      <c r="E42" s="105">
        <f t="shared" si="14"/>
        <v>0.87839999999999996</v>
      </c>
      <c r="F42" s="105">
        <f t="shared" si="14"/>
        <v>0.87839999999999996</v>
      </c>
      <c r="G42" s="105">
        <f t="shared" si="14"/>
        <v>0.87839999999999996</v>
      </c>
      <c r="H42" s="105">
        <f t="shared" si="14"/>
        <v>0.87839999999999996</v>
      </c>
      <c r="I42" s="105">
        <f t="shared" si="14"/>
        <v>0.87839999999999996</v>
      </c>
      <c r="J42" s="105">
        <f t="shared" si="14"/>
        <v>0.87839999999999996</v>
      </c>
      <c r="K42" s="105">
        <f t="shared" si="14"/>
        <v>0.87839999999999996</v>
      </c>
      <c r="L42" s="105">
        <f t="shared" si="14"/>
        <v>0.87839999999999996</v>
      </c>
      <c r="M42" s="105">
        <f t="shared" si="14"/>
        <v>0.87839999999999996</v>
      </c>
      <c r="N42" s="105">
        <f t="shared" si="14"/>
        <v>0.87839999999999996</v>
      </c>
      <c r="O42" s="105">
        <f t="shared" si="14"/>
        <v>0.87839999999999996</v>
      </c>
    </row>
    <row r="43" spans="1:15" x14ac:dyDescent="0.2">
      <c r="B43" s="89" t="s">
        <v>175</v>
      </c>
      <c r="C43" s="105">
        <f t="shared" ref="C43:O43" si="15">C20*0.9</f>
        <v>0.9</v>
      </c>
      <c r="D43" s="105">
        <f t="shared" si="15"/>
        <v>0.9</v>
      </c>
      <c r="E43" s="105">
        <f t="shared" si="15"/>
        <v>0.87839999999999996</v>
      </c>
      <c r="F43" s="105">
        <f t="shared" si="15"/>
        <v>0.87839999999999996</v>
      </c>
      <c r="G43" s="105">
        <f t="shared" si="15"/>
        <v>0.87839999999999996</v>
      </c>
      <c r="H43" s="105">
        <f t="shared" si="15"/>
        <v>0.87839999999999996</v>
      </c>
      <c r="I43" s="105">
        <f t="shared" si="15"/>
        <v>0.87839999999999996</v>
      </c>
      <c r="J43" s="105">
        <f t="shared" si="15"/>
        <v>0.87839999999999996</v>
      </c>
      <c r="K43" s="105">
        <f t="shared" si="15"/>
        <v>0.87839999999999996</v>
      </c>
      <c r="L43" s="105">
        <f t="shared" si="15"/>
        <v>0.87839999999999996</v>
      </c>
      <c r="M43" s="105">
        <f t="shared" si="15"/>
        <v>0.87839999999999996</v>
      </c>
      <c r="N43" s="105">
        <f t="shared" si="15"/>
        <v>0.87839999999999996</v>
      </c>
      <c r="O43" s="105">
        <f t="shared" si="15"/>
        <v>0.87839999999999996</v>
      </c>
    </row>
    <row r="44" spans="1:15" x14ac:dyDescent="0.2">
      <c r="B44" s="89" t="s">
        <v>183</v>
      </c>
      <c r="C44" s="105">
        <f t="shared" ref="C44:O44" si="16">C21*0.9</f>
        <v>0.9</v>
      </c>
      <c r="D44" s="105">
        <f t="shared" si="16"/>
        <v>0.9</v>
      </c>
      <c r="E44" s="105">
        <f t="shared" si="16"/>
        <v>0.81</v>
      </c>
      <c r="F44" s="105">
        <f t="shared" si="16"/>
        <v>0.81</v>
      </c>
      <c r="G44" s="105">
        <f t="shared" si="16"/>
        <v>0.81</v>
      </c>
      <c r="H44" s="105">
        <f t="shared" si="16"/>
        <v>0.81</v>
      </c>
      <c r="I44" s="105">
        <f t="shared" si="16"/>
        <v>0.81</v>
      </c>
      <c r="J44" s="105">
        <f t="shared" si="16"/>
        <v>0.81</v>
      </c>
      <c r="K44" s="105">
        <f t="shared" si="16"/>
        <v>0.81</v>
      </c>
      <c r="L44" s="105">
        <f t="shared" si="16"/>
        <v>0.81</v>
      </c>
      <c r="M44" s="105">
        <f t="shared" si="16"/>
        <v>0.81</v>
      </c>
      <c r="N44" s="105">
        <f t="shared" si="16"/>
        <v>0.81</v>
      </c>
      <c r="O44" s="105">
        <f t="shared" si="16"/>
        <v>0.81</v>
      </c>
    </row>
    <row r="46" spans="1:15" s="107" customFormat="1" x14ac:dyDescent="0.2">
      <c r="A46" s="107" t="s">
        <v>239</v>
      </c>
    </row>
    <row r="47" spans="1:15" ht="26.45" customHeight="1" x14ac:dyDescent="0.2">
      <c r="A47" s="71"/>
      <c r="B47" s="71"/>
      <c r="C47" s="76" t="s">
        <v>109</v>
      </c>
      <c r="D47" s="76" t="s">
        <v>96</v>
      </c>
      <c r="E47" s="76" t="s">
        <v>97</v>
      </c>
      <c r="F47" s="76" t="s">
        <v>98</v>
      </c>
      <c r="G47" s="76" t="s">
        <v>99</v>
      </c>
      <c r="H47" s="76" t="s">
        <v>69</v>
      </c>
      <c r="I47" s="76" t="s">
        <v>70</v>
      </c>
      <c r="J47" s="76" t="s">
        <v>71</v>
      </c>
      <c r="K47" s="76" t="s">
        <v>72</v>
      </c>
      <c r="L47" s="76" t="s">
        <v>122</v>
      </c>
      <c r="M47" s="76" t="s">
        <v>123</v>
      </c>
      <c r="N47" s="76" t="s">
        <v>124</v>
      </c>
      <c r="O47" s="76" t="s">
        <v>125</v>
      </c>
    </row>
    <row r="48" spans="1:15" x14ac:dyDescent="0.2">
      <c r="A48" s="71" t="s">
        <v>322</v>
      </c>
    </row>
    <row r="49" spans="1:15" x14ac:dyDescent="0.2">
      <c r="B49" s="85" t="s">
        <v>171</v>
      </c>
      <c r="C49" s="105">
        <f t="shared" ref="C49:O49" si="17">C3*1.05</f>
        <v>0.55650000000000011</v>
      </c>
      <c r="D49" s="105">
        <f t="shared" si="17"/>
        <v>0.55650000000000011</v>
      </c>
      <c r="E49" s="105">
        <f t="shared" si="17"/>
        <v>1.05</v>
      </c>
      <c r="F49" s="105">
        <f t="shared" si="17"/>
        <v>1.05</v>
      </c>
      <c r="G49" s="105">
        <f t="shared" si="17"/>
        <v>1.05</v>
      </c>
      <c r="H49" s="105">
        <f t="shared" si="17"/>
        <v>1.05</v>
      </c>
      <c r="I49" s="105">
        <f t="shared" si="17"/>
        <v>1.05</v>
      </c>
      <c r="J49" s="105">
        <f t="shared" si="17"/>
        <v>1.05</v>
      </c>
      <c r="K49" s="105">
        <f t="shared" si="17"/>
        <v>1.05</v>
      </c>
      <c r="L49" s="105">
        <f t="shared" si="17"/>
        <v>1.05</v>
      </c>
      <c r="M49" s="105">
        <f t="shared" si="17"/>
        <v>1.05</v>
      </c>
      <c r="N49" s="105">
        <f t="shared" si="17"/>
        <v>1.05</v>
      </c>
      <c r="O49" s="105">
        <f t="shared" si="17"/>
        <v>1.05</v>
      </c>
    </row>
    <row r="50" spans="1:15" x14ac:dyDescent="0.2">
      <c r="B50" s="85" t="s">
        <v>176</v>
      </c>
      <c r="C50" s="105">
        <f t="shared" ref="C50:O50" si="18">C4*1.05</f>
        <v>1.05</v>
      </c>
      <c r="D50" s="105">
        <f t="shared" si="18"/>
        <v>1.05</v>
      </c>
      <c r="E50" s="105">
        <f t="shared" si="18"/>
        <v>1.05</v>
      </c>
      <c r="F50" s="105">
        <f t="shared" si="18"/>
        <v>1.05</v>
      </c>
      <c r="G50" s="105">
        <f t="shared" si="18"/>
        <v>1.05</v>
      </c>
      <c r="H50" s="105">
        <f t="shared" si="18"/>
        <v>0.76649999999999996</v>
      </c>
      <c r="I50" s="105">
        <f t="shared" si="18"/>
        <v>0.76649999999999996</v>
      </c>
      <c r="J50" s="105">
        <f t="shared" si="18"/>
        <v>0.76649999999999996</v>
      </c>
      <c r="K50" s="105">
        <f t="shared" si="18"/>
        <v>0.76649999999999996</v>
      </c>
      <c r="L50" s="105">
        <f t="shared" si="18"/>
        <v>1.05</v>
      </c>
      <c r="M50" s="105">
        <f t="shared" si="18"/>
        <v>1.05</v>
      </c>
      <c r="N50" s="105">
        <f t="shared" si="18"/>
        <v>1.05</v>
      </c>
      <c r="O50" s="105">
        <f t="shared" si="18"/>
        <v>1.05</v>
      </c>
    </row>
    <row r="51" spans="1:15" x14ac:dyDescent="0.2">
      <c r="B51" s="85" t="s">
        <v>177</v>
      </c>
      <c r="C51" s="105">
        <f t="shared" ref="C51:O51" si="19">C5*1.05</f>
        <v>1.05</v>
      </c>
      <c r="D51" s="105">
        <f t="shared" si="19"/>
        <v>1.05</v>
      </c>
      <c r="E51" s="105">
        <f t="shared" si="19"/>
        <v>1.05</v>
      </c>
      <c r="F51" s="105">
        <f t="shared" si="19"/>
        <v>1.05</v>
      </c>
      <c r="G51" s="105">
        <f t="shared" si="19"/>
        <v>1.05</v>
      </c>
      <c r="H51" s="105">
        <f t="shared" si="19"/>
        <v>0.76649999999999996</v>
      </c>
      <c r="I51" s="105">
        <f t="shared" si="19"/>
        <v>0.76649999999999996</v>
      </c>
      <c r="J51" s="105">
        <f t="shared" si="19"/>
        <v>0.76649999999999996</v>
      </c>
      <c r="K51" s="105">
        <f t="shared" si="19"/>
        <v>0.76649999999999996</v>
      </c>
      <c r="L51" s="105">
        <f t="shared" si="19"/>
        <v>1.05</v>
      </c>
      <c r="M51" s="105">
        <f t="shared" si="19"/>
        <v>1.05</v>
      </c>
      <c r="N51" s="105">
        <f t="shared" si="19"/>
        <v>1.05</v>
      </c>
      <c r="O51" s="105">
        <f t="shared" si="19"/>
        <v>1.05</v>
      </c>
    </row>
    <row r="52" spans="1:15" x14ac:dyDescent="0.2">
      <c r="B52" s="85" t="s">
        <v>178</v>
      </c>
      <c r="C52" s="105">
        <f t="shared" ref="C52:O52" si="20">C6*1.05</f>
        <v>1.05</v>
      </c>
      <c r="D52" s="105">
        <f t="shared" si="20"/>
        <v>1.05</v>
      </c>
      <c r="E52" s="105">
        <f t="shared" si="20"/>
        <v>1.05</v>
      </c>
      <c r="F52" s="105">
        <f t="shared" si="20"/>
        <v>1.05</v>
      </c>
      <c r="G52" s="105">
        <f t="shared" si="20"/>
        <v>1.05</v>
      </c>
      <c r="H52" s="105">
        <f t="shared" si="20"/>
        <v>0.76649999999999996</v>
      </c>
      <c r="I52" s="105">
        <f t="shared" si="20"/>
        <v>0.76649999999999996</v>
      </c>
      <c r="J52" s="105">
        <f t="shared" si="20"/>
        <v>0.76649999999999996</v>
      </c>
      <c r="K52" s="105">
        <f t="shared" si="20"/>
        <v>0.76649999999999996</v>
      </c>
      <c r="L52" s="105">
        <f t="shared" si="20"/>
        <v>1.05</v>
      </c>
      <c r="M52" s="105">
        <f t="shared" si="20"/>
        <v>1.05</v>
      </c>
      <c r="N52" s="105">
        <f t="shared" si="20"/>
        <v>1.05</v>
      </c>
      <c r="O52" s="105">
        <f t="shared" si="20"/>
        <v>1.05</v>
      </c>
    </row>
    <row r="53" spans="1:15" x14ac:dyDescent="0.2">
      <c r="B53" s="85" t="s">
        <v>179</v>
      </c>
      <c r="C53" s="105">
        <f t="shared" ref="C53:O53" si="21">C7*1.05</f>
        <v>1.05</v>
      </c>
      <c r="D53" s="105">
        <f t="shared" si="21"/>
        <v>1.05</v>
      </c>
      <c r="E53" s="105">
        <f t="shared" si="21"/>
        <v>1.05</v>
      </c>
      <c r="F53" s="105">
        <f t="shared" si="21"/>
        <v>1.05</v>
      </c>
      <c r="G53" s="105">
        <f t="shared" si="21"/>
        <v>1.05</v>
      </c>
      <c r="H53" s="105">
        <f t="shared" si="21"/>
        <v>0.76649999999999996</v>
      </c>
      <c r="I53" s="105">
        <f t="shared" si="21"/>
        <v>0.76649999999999996</v>
      </c>
      <c r="J53" s="105">
        <f t="shared" si="21"/>
        <v>0.76649999999999996</v>
      </c>
      <c r="K53" s="105">
        <f t="shared" si="21"/>
        <v>0.76649999999999996</v>
      </c>
      <c r="L53" s="105">
        <f t="shared" si="21"/>
        <v>1.05</v>
      </c>
      <c r="M53" s="105">
        <f t="shared" si="21"/>
        <v>1.05</v>
      </c>
      <c r="N53" s="105">
        <f t="shared" si="21"/>
        <v>1.05</v>
      </c>
      <c r="O53" s="105">
        <f t="shared" si="21"/>
        <v>1.05</v>
      </c>
    </row>
    <row r="54" spans="1:15" x14ac:dyDescent="0.2">
      <c r="B54" s="89" t="s">
        <v>180</v>
      </c>
      <c r="C54" s="105">
        <f t="shared" ref="C54:O54" si="22">C8*1.05</f>
        <v>1.05</v>
      </c>
      <c r="D54" s="105">
        <f t="shared" si="22"/>
        <v>1.05</v>
      </c>
      <c r="E54" s="105">
        <f t="shared" si="22"/>
        <v>1.05</v>
      </c>
      <c r="F54" s="105">
        <f t="shared" si="22"/>
        <v>1.05</v>
      </c>
      <c r="G54" s="105">
        <f t="shared" si="22"/>
        <v>1.05</v>
      </c>
      <c r="H54" s="105">
        <f t="shared" si="22"/>
        <v>1.05</v>
      </c>
      <c r="I54" s="105">
        <f t="shared" si="22"/>
        <v>1.05</v>
      </c>
      <c r="J54" s="105">
        <f t="shared" si="22"/>
        <v>1.05</v>
      </c>
      <c r="K54" s="105">
        <f t="shared" si="22"/>
        <v>1.05</v>
      </c>
      <c r="L54" s="105">
        <f t="shared" si="22"/>
        <v>0.34650000000000003</v>
      </c>
      <c r="M54" s="105">
        <f t="shared" si="22"/>
        <v>0.34650000000000003</v>
      </c>
      <c r="N54" s="105">
        <f t="shared" si="22"/>
        <v>0.34650000000000003</v>
      </c>
      <c r="O54" s="105">
        <f t="shared" si="22"/>
        <v>0.34650000000000003</v>
      </c>
    </row>
    <row r="55" spans="1:15" x14ac:dyDescent="0.2">
      <c r="B55" s="89" t="s">
        <v>181</v>
      </c>
      <c r="C55" s="105">
        <f t="shared" ref="C55:O55" si="23">C9*1.05</f>
        <v>1.05</v>
      </c>
      <c r="D55" s="105">
        <f t="shared" si="23"/>
        <v>1.05</v>
      </c>
      <c r="E55" s="105">
        <f t="shared" si="23"/>
        <v>1.05</v>
      </c>
      <c r="F55" s="105">
        <f t="shared" si="23"/>
        <v>1.05</v>
      </c>
      <c r="G55" s="105">
        <f t="shared" si="23"/>
        <v>1.05</v>
      </c>
      <c r="H55" s="105">
        <f t="shared" si="23"/>
        <v>1.05</v>
      </c>
      <c r="I55" s="105">
        <f t="shared" si="23"/>
        <v>1.05</v>
      </c>
      <c r="J55" s="105">
        <f t="shared" si="23"/>
        <v>1.05</v>
      </c>
      <c r="K55" s="105">
        <f t="shared" si="23"/>
        <v>1.05</v>
      </c>
      <c r="L55" s="105">
        <f t="shared" si="23"/>
        <v>0.34650000000000003</v>
      </c>
      <c r="M55" s="105">
        <f t="shared" si="23"/>
        <v>0.34650000000000003</v>
      </c>
      <c r="N55" s="105">
        <f t="shared" si="23"/>
        <v>0.34650000000000003</v>
      </c>
      <c r="O55" s="105">
        <f t="shared" si="23"/>
        <v>0.34650000000000003</v>
      </c>
    </row>
    <row r="56" spans="1:15" x14ac:dyDescent="0.2">
      <c r="B56" s="85" t="s">
        <v>182</v>
      </c>
      <c r="C56" s="105">
        <f t="shared" ref="C56:O56" si="24">C10*1.05</f>
        <v>1.05</v>
      </c>
      <c r="D56" s="105">
        <f t="shared" si="24"/>
        <v>1.05</v>
      </c>
      <c r="E56" s="105">
        <f t="shared" si="24"/>
        <v>1.05</v>
      </c>
      <c r="F56" s="105">
        <f t="shared" si="24"/>
        <v>1.05</v>
      </c>
      <c r="G56" s="105">
        <f t="shared" si="24"/>
        <v>1.05</v>
      </c>
      <c r="H56" s="105">
        <f t="shared" si="24"/>
        <v>1.05</v>
      </c>
      <c r="I56" s="105">
        <f t="shared" si="24"/>
        <v>1.05</v>
      </c>
      <c r="J56" s="105">
        <f t="shared" si="24"/>
        <v>1.05</v>
      </c>
      <c r="K56" s="105">
        <f t="shared" si="24"/>
        <v>1.05</v>
      </c>
      <c r="L56" s="105">
        <f t="shared" si="24"/>
        <v>0.87149999999999994</v>
      </c>
      <c r="M56" s="105">
        <f t="shared" si="24"/>
        <v>0.87149999999999994</v>
      </c>
      <c r="N56" s="105">
        <f t="shared" si="24"/>
        <v>0.87149999999999994</v>
      </c>
      <c r="O56" s="105">
        <f t="shared" si="24"/>
        <v>0.87149999999999994</v>
      </c>
    </row>
    <row r="57" spans="1:15" x14ac:dyDescent="0.2">
      <c r="B57" s="89" t="s">
        <v>185</v>
      </c>
      <c r="C57" s="105">
        <f t="shared" ref="C57:O57" si="25">C11*1.05</f>
        <v>1.05</v>
      </c>
      <c r="D57" s="105">
        <f t="shared" si="25"/>
        <v>1.05</v>
      </c>
      <c r="E57" s="105">
        <f t="shared" si="25"/>
        <v>0.72449999999999992</v>
      </c>
      <c r="F57" s="105">
        <f t="shared" si="25"/>
        <v>0.72449999999999992</v>
      </c>
      <c r="G57" s="105">
        <f t="shared" si="25"/>
        <v>1.05</v>
      </c>
      <c r="H57" s="105">
        <f t="shared" si="25"/>
        <v>1.05</v>
      </c>
      <c r="I57" s="105">
        <f t="shared" si="25"/>
        <v>1.05</v>
      </c>
      <c r="J57" s="105">
        <f t="shared" si="25"/>
        <v>1.05</v>
      </c>
      <c r="K57" s="105">
        <f t="shared" si="25"/>
        <v>1.05</v>
      </c>
      <c r="L57" s="105">
        <f t="shared" si="25"/>
        <v>1.05</v>
      </c>
      <c r="M57" s="105">
        <f t="shared" si="25"/>
        <v>1.05</v>
      </c>
      <c r="N57" s="105">
        <f t="shared" si="25"/>
        <v>1.05</v>
      </c>
      <c r="O57" s="105">
        <f t="shared" si="25"/>
        <v>1.05</v>
      </c>
    </row>
    <row r="58" spans="1:15" x14ac:dyDescent="0.2">
      <c r="B58" s="85" t="s">
        <v>186</v>
      </c>
      <c r="C58" s="105">
        <f t="shared" ref="C58:O58" si="26">C12*1.05</f>
        <v>0.87149999999999994</v>
      </c>
      <c r="D58" s="105">
        <f t="shared" si="26"/>
        <v>0.87149999999999994</v>
      </c>
      <c r="E58" s="105">
        <f t="shared" si="26"/>
        <v>0.87149999999999994</v>
      </c>
      <c r="F58" s="105">
        <f t="shared" si="26"/>
        <v>0.87149999999999994</v>
      </c>
      <c r="G58" s="105">
        <f t="shared" si="26"/>
        <v>0.87149999999999994</v>
      </c>
      <c r="H58" s="105">
        <f t="shared" si="26"/>
        <v>0.87149999999999994</v>
      </c>
      <c r="I58" s="105">
        <f t="shared" si="26"/>
        <v>0.87149999999999994</v>
      </c>
      <c r="J58" s="105">
        <f t="shared" si="26"/>
        <v>0.87149999999999994</v>
      </c>
      <c r="K58" s="105">
        <f t="shared" si="26"/>
        <v>0.87149999999999994</v>
      </c>
      <c r="L58" s="105">
        <f t="shared" si="26"/>
        <v>0.87149999999999994</v>
      </c>
      <c r="M58" s="105">
        <f t="shared" si="26"/>
        <v>0.87149999999999994</v>
      </c>
      <c r="N58" s="105">
        <f t="shared" si="26"/>
        <v>0.87149999999999994</v>
      </c>
      <c r="O58" s="105">
        <f t="shared" si="26"/>
        <v>0.87149999999999994</v>
      </c>
    </row>
    <row r="59" spans="1:15" x14ac:dyDescent="0.2">
      <c r="B59" s="85" t="s">
        <v>189</v>
      </c>
      <c r="C59" s="105">
        <f t="shared" ref="C59:O59" si="27">C13*1.05</f>
        <v>1.05</v>
      </c>
      <c r="D59" s="105">
        <f t="shared" si="27"/>
        <v>1.05</v>
      </c>
      <c r="E59" s="105">
        <f t="shared" si="27"/>
        <v>0.72449999999999992</v>
      </c>
      <c r="F59" s="105">
        <f t="shared" si="27"/>
        <v>0.72449999999999992</v>
      </c>
      <c r="G59" s="105">
        <f t="shared" si="27"/>
        <v>0.72449999999999992</v>
      </c>
      <c r="H59" s="105">
        <f t="shared" si="27"/>
        <v>1.05</v>
      </c>
      <c r="I59" s="105">
        <f t="shared" si="27"/>
        <v>1.05</v>
      </c>
      <c r="J59" s="105">
        <f t="shared" si="27"/>
        <v>1.05</v>
      </c>
      <c r="K59" s="105">
        <f t="shared" si="27"/>
        <v>1.05</v>
      </c>
      <c r="L59" s="105">
        <f t="shared" si="27"/>
        <v>1.05</v>
      </c>
      <c r="M59" s="105">
        <f t="shared" si="27"/>
        <v>1.05</v>
      </c>
      <c r="N59" s="105">
        <f t="shared" si="27"/>
        <v>1.05</v>
      </c>
      <c r="O59" s="105">
        <f t="shared" si="27"/>
        <v>1.05</v>
      </c>
    </row>
    <row r="60" spans="1:15" x14ac:dyDescent="0.2">
      <c r="B60" s="85" t="s">
        <v>190</v>
      </c>
      <c r="C60" s="105">
        <f t="shared" ref="C60:O60" si="28">C14*1.05</f>
        <v>1.05</v>
      </c>
      <c r="D60" s="105">
        <f t="shared" si="28"/>
        <v>1.05</v>
      </c>
      <c r="E60" s="105">
        <f t="shared" si="28"/>
        <v>1.05</v>
      </c>
      <c r="F60" s="105">
        <f t="shared" si="28"/>
        <v>1.05</v>
      </c>
      <c r="G60" s="105">
        <f t="shared" si="28"/>
        <v>1.05</v>
      </c>
      <c r="H60" s="105">
        <f t="shared" si="28"/>
        <v>1.05</v>
      </c>
      <c r="I60" s="105">
        <f t="shared" si="28"/>
        <v>1.05</v>
      </c>
      <c r="J60" s="105">
        <f t="shared" si="28"/>
        <v>1.05</v>
      </c>
      <c r="K60" s="105">
        <f t="shared" si="28"/>
        <v>1.05</v>
      </c>
      <c r="L60" s="105">
        <f t="shared" si="28"/>
        <v>0.34650000000000003</v>
      </c>
      <c r="M60" s="105">
        <f t="shared" si="28"/>
        <v>0.34650000000000003</v>
      </c>
      <c r="N60" s="105">
        <f t="shared" si="28"/>
        <v>0.34650000000000003</v>
      </c>
      <c r="O60" s="105">
        <f t="shared" si="28"/>
        <v>0.34650000000000003</v>
      </c>
    </row>
    <row r="61" spans="1:15" x14ac:dyDescent="0.2">
      <c r="B61" s="89" t="s">
        <v>205</v>
      </c>
      <c r="C61" s="105">
        <f t="shared" ref="C61:O61" si="29">C15*1.05</f>
        <v>1.05</v>
      </c>
      <c r="D61" s="105">
        <f t="shared" si="29"/>
        <v>1.05</v>
      </c>
      <c r="E61" s="105">
        <f t="shared" si="29"/>
        <v>1.05</v>
      </c>
      <c r="F61" s="105">
        <f t="shared" si="29"/>
        <v>1.05</v>
      </c>
      <c r="G61" s="105">
        <f t="shared" si="29"/>
        <v>1.05</v>
      </c>
      <c r="H61" s="105">
        <f t="shared" si="29"/>
        <v>1.05</v>
      </c>
      <c r="I61" s="105">
        <f t="shared" si="29"/>
        <v>1.05</v>
      </c>
      <c r="J61" s="105">
        <f t="shared" si="29"/>
        <v>1.05</v>
      </c>
      <c r="K61" s="105">
        <f t="shared" si="29"/>
        <v>1.05</v>
      </c>
      <c r="L61" s="105">
        <f t="shared" si="29"/>
        <v>0.34650000000000003</v>
      </c>
      <c r="M61" s="105">
        <f t="shared" si="29"/>
        <v>0.34650000000000003</v>
      </c>
      <c r="N61" s="105">
        <f t="shared" si="29"/>
        <v>0.34650000000000003</v>
      </c>
      <c r="O61" s="105">
        <f t="shared" si="29"/>
        <v>0.34650000000000003</v>
      </c>
    </row>
    <row r="63" spans="1:15" x14ac:dyDescent="0.2">
      <c r="A63" s="71" t="s">
        <v>324</v>
      </c>
      <c r="B63" s="85"/>
    </row>
    <row r="64" spans="1:15" x14ac:dyDescent="0.2">
      <c r="B64" s="89" t="s">
        <v>173</v>
      </c>
      <c r="C64" s="105">
        <f t="shared" ref="C64:O64" si="30">C18*1.05</f>
        <v>1.05</v>
      </c>
      <c r="D64" s="105">
        <f t="shared" si="30"/>
        <v>1.05</v>
      </c>
      <c r="E64" s="105">
        <f t="shared" si="30"/>
        <v>1.0247999999999999</v>
      </c>
      <c r="F64" s="105">
        <f t="shared" si="30"/>
        <v>1.0247999999999999</v>
      </c>
      <c r="G64" s="105">
        <f t="shared" si="30"/>
        <v>1.0247999999999999</v>
      </c>
      <c r="H64" s="105">
        <f t="shared" si="30"/>
        <v>1.0247999999999999</v>
      </c>
      <c r="I64" s="105">
        <f t="shared" si="30"/>
        <v>1.0247999999999999</v>
      </c>
      <c r="J64" s="105">
        <f t="shared" si="30"/>
        <v>1.0247999999999999</v>
      </c>
      <c r="K64" s="105">
        <f t="shared" si="30"/>
        <v>1.0247999999999999</v>
      </c>
      <c r="L64" s="105">
        <f t="shared" si="30"/>
        <v>1.0247999999999999</v>
      </c>
      <c r="M64" s="105">
        <f t="shared" si="30"/>
        <v>1.0247999999999999</v>
      </c>
      <c r="N64" s="105">
        <f t="shared" si="30"/>
        <v>1.0247999999999999</v>
      </c>
      <c r="O64" s="105">
        <f t="shared" si="30"/>
        <v>1.0247999999999999</v>
      </c>
    </row>
    <row r="65" spans="2:15" x14ac:dyDescent="0.2">
      <c r="B65" s="89" t="s">
        <v>174</v>
      </c>
      <c r="C65" s="105">
        <f t="shared" ref="C65:O65" si="31">C19*1.05</f>
        <v>1.05</v>
      </c>
      <c r="D65" s="105">
        <f t="shared" si="31"/>
        <v>1.05</v>
      </c>
      <c r="E65" s="105">
        <f t="shared" si="31"/>
        <v>1.0247999999999999</v>
      </c>
      <c r="F65" s="105">
        <f t="shared" si="31"/>
        <v>1.0247999999999999</v>
      </c>
      <c r="G65" s="105">
        <f t="shared" si="31"/>
        <v>1.0247999999999999</v>
      </c>
      <c r="H65" s="105">
        <f t="shared" si="31"/>
        <v>1.0247999999999999</v>
      </c>
      <c r="I65" s="105">
        <f t="shared" si="31"/>
        <v>1.0247999999999999</v>
      </c>
      <c r="J65" s="105">
        <f t="shared" si="31"/>
        <v>1.0247999999999999</v>
      </c>
      <c r="K65" s="105">
        <f t="shared" si="31"/>
        <v>1.0247999999999999</v>
      </c>
      <c r="L65" s="105">
        <f t="shared" si="31"/>
        <v>1.0247999999999999</v>
      </c>
      <c r="M65" s="105">
        <f t="shared" si="31"/>
        <v>1.0247999999999999</v>
      </c>
      <c r="N65" s="105">
        <f t="shared" si="31"/>
        <v>1.0247999999999999</v>
      </c>
      <c r="O65" s="105">
        <f t="shared" si="31"/>
        <v>1.0247999999999999</v>
      </c>
    </row>
    <row r="66" spans="2:15" x14ac:dyDescent="0.2">
      <c r="B66" s="89" t="s">
        <v>175</v>
      </c>
      <c r="C66" s="105">
        <f t="shared" ref="C66:O66" si="32">C20*1.05</f>
        <v>1.05</v>
      </c>
      <c r="D66" s="105">
        <f t="shared" si="32"/>
        <v>1.05</v>
      </c>
      <c r="E66" s="105">
        <f t="shared" si="32"/>
        <v>1.0247999999999999</v>
      </c>
      <c r="F66" s="105">
        <f t="shared" si="32"/>
        <v>1.0247999999999999</v>
      </c>
      <c r="G66" s="105">
        <f t="shared" si="32"/>
        <v>1.0247999999999999</v>
      </c>
      <c r="H66" s="105">
        <f t="shared" si="32"/>
        <v>1.0247999999999999</v>
      </c>
      <c r="I66" s="105">
        <f t="shared" si="32"/>
        <v>1.0247999999999999</v>
      </c>
      <c r="J66" s="105">
        <f t="shared" si="32"/>
        <v>1.0247999999999999</v>
      </c>
      <c r="K66" s="105">
        <f t="shared" si="32"/>
        <v>1.0247999999999999</v>
      </c>
      <c r="L66" s="105">
        <f t="shared" si="32"/>
        <v>1.0247999999999999</v>
      </c>
      <c r="M66" s="105">
        <f t="shared" si="32"/>
        <v>1.0247999999999999</v>
      </c>
      <c r="N66" s="105">
        <f t="shared" si="32"/>
        <v>1.0247999999999999</v>
      </c>
      <c r="O66" s="105">
        <f t="shared" si="32"/>
        <v>1.0247999999999999</v>
      </c>
    </row>
    <row r="67" spans="2:15" x14ac:dyDescent="0.2">
      <c r="B67" s="89" t="s">
        <v>183</v>
      </c>
      <c r="C67" s="105">
        <f t="shared" ref="C67:O67" si="33">C21*1.05</f>
        <v>1.05</v>
      </c>
      <c r="D67" s="105">
        <f t="shared" si="33"/>
        <v>1.05</v>
      </c>
      <c r="E67" s="105">
        <f t="shared" si="33"/>
        <v>0.94500000000000006</v>
      </c>
      <c r="F67" s="105">
        <f t="shared" si="33"/>
        <v>0.94500000000000006</v>
      </c>
      <c r="G67" s="105">
        <f t="shared" si="33"/>
        <v>0.94500000000000006</v>
      </c>
      <c r="H67" s="105">
        <f t="shared" si="33"/>
        <v>0.94500000000000006</v>
      </c>
      <c r="I67" s="105">
        <f t="shared" si="33"/>
        <v>0.94500000000000006</v>
      </c>
      <c r="J67" s="105">
        <f t="shared" si="33"/>
        <v>0.94500000000000006</v>
      </c>
      <c r="K67" s="105">
        <f t="shared" si="33"/>
        <v>0.94500000000000006</v>
      </c>
      <c r="L67" s="105">
        <f t="shared" si="33"/>
        <v>0.94500000000000006</v>
      </c>
      <c r="M67" s="105">
        <f t="shared" si="33"/>
        <v>0.94500000000000006</v>
      </c>
      <c r="N67" s="105">
        <f t="shared" si="33"/>
        <v>0.94500000000000006</v>
      </c>
      <c r="O67" s="105">
        <f t="shared" si="33"/>
        <v>0.94500000000000006</v>
      </c>
    </row>
  </sheetData>
  <sheetProtection algorithmName="SHA-512" hashValue="zEucys/E648CTvOFAVgOZie1tqjKfGS0Y7f7sRjM2N3IwTrD0A6DeLnen0gmMX78kOBjJ3E2CI9T49Uxxu9vpg==" saltValue="dWr8Rj8B5DjrVPS9/Y7img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>
    <tabColor theme="0" tint="-0.249977111117893"/>
  </sheetPr>
  <dimension ref="A1:G19"/>
  <sheetViews>
    <sheetView zoomScale="85" zoomScaleNormal="85" workbookViewId="0">
      <selection activeCell="F8" sqref="F8"/>
    </sheetView>
  </sheetViews>
  <sheetFormatPr defaultColWidth="12.7109375" defaultRowHeight="12.75" x14ac:dyDescent="0.2"/>
  <cols>
    <col min="1" max="1" width="21.28515625" style="81" customWidth="1"/>
    <col min="2" max="2" width="27.7109375" style="81" customWidth="1"/>
    <col min="3" max="7" width="15.5703125" style="81" customWidth="1"/>
    <col min="8" max="8" width="12.7109375" style="81" customWidth="1"/>
    <col min="9" max="16384" width="12.7109375" style="81"/>
  </cols>
  <sheetData>
    <row r="1" spans="1:7" x14ac:dyDescent="0.2">
      <c r="A1" s="71"/>
      <c r="B1" s="90"/>
      <c r="C1" s="71" t="s">
        <v>109</v>
      </c>
      <c r="D1" s="71" t="s">
        <v>96</v>
      </c>
      <c r="E1" s="71" t="s">
        <v>97</v>
      </c>
      <c r="F1" s="71" t="s">
        <v>98</v>
      </c>
      <c r="G1" s="71" t="s">
        <v>99</v>
      </c>
    </row>
    <row r="2" spans="1:7" x14ac:dyDescent="0.2">
      <c r="A2" s="71" t="s">
        <v>325</v>
      </c>
    </row>
    <row r="3" spans="1:7" x14ac:dyDescent="0.2">
      <c r="B3" s="85" t="s">
        <v>161</v>
      </c>
      <c r="C3" s="105">
        <v>1</v>
      </c>
      <c r="D3" s="105">
        <v>0.21</v>
      </c>
      <c r="E3" s="105">
        <v>0.21</v>
      </c>
      <c r="F3" s="105">
        <v>0.21</v>
      </c>
      <c r="G3" s="105">
        <v>0.21</v>
      </c>
    </row>
    <row r="4" spans="1:7" x14ac:dyDescent="0.2">
      <c r="A4" s="71" t="s">
        <v>326</v>
      </c>
      <c r="B4" s="85"/>
      <c r="C4" s="97"/>
      <c r="D4" s="97"/>
      <c r="E4" s="97"/>
      <c r="F4" s="97"/>
      <c r="G4" s="97"/>
    </row>
    <row r="5" spans="1:7" x14ac:dyDescent="0.2">
      <c r="B5" s="89" t="s">
        <v>165</v>
      </c>
      <c r="C5" s="105">
        <v>1</v>
      </c>
      <c r="D5" s="105">
        <v>0.14299999999999999</v>
      </c>
      <c r="E5" s="105">
        <v>0.14299999999999999</v>
      </c>
      <c r="F5" s="105">
        <v>0.14299999999999999</v>
      </c>
      <c r="G5" s="105">
        <v>0.14299999999999999</v>
      </c>
    </row>
    <row r="7" spans="1:7" s="107" customFormat="1" x14ac:dyDescent="0.2">
      <c r="A7" s="107" t="s">
        <v>331</v>
      </c>
    </row>
    <row r="8" spans="1:7" x14ac:dyDescent="0.2">
      <c r="A8" s="71"/>
      <c r="B8" s="90"/>
      <c r="C8" s="71" t="s">
        <v>109</v>
      </c>
      <c r="D8" s="71" t="s">
        <v>96</v>
      </c>
      <c r="E8" s="71" t="s">
        <v>97</v>
      </c>
      <c r="F8" s="71" t="s">
        <v>98</v>
      </c>
      <c r="G8" s="71" t="s">
        <v>99</v>
      </c>
    </row>
    <row r="9" spans="1:7" x14ac:dyDescent="0.2">
      <c r="A9" s="71" t="s">
        <v>327</v>
      </c>
    </row>
    <row r="10" spans="1:7" x14ac:dyDescent="0.2">
      <c r="B10" s="85" t="s">
        <v>161</v>
      </c>
      <c r="C10" s="105">
        <f>C3*0.9</f>
        <v>0.9</v>
      </c>
      <c r="D10" s="105">
        <f>D3*0.9</f>
        <v>0.189</v>
      </c>
      <c r="E10" s="105">
        <f>E3*0.9</f>
        <v>0.189</v>
      </c>
      <c r="F10" s="105">
        <f>F3*0.9</f>
        <v>0.189</v>
      </c>
      <c r="G10" s="105">
        <f>G3*0.9</f>
        <v>0.189</v>
      </c>
    </row>
    <row r="11" spans="1:7" x14ac:dyDescent="0.2">
      <c r="A11" s="71" t="s">
        <v>328</v>
      </c>
      <c r="B11" s="85"/>
      <c r="C11" s="97"/>
      <c r="D11" s="97"/>
      <c r="E11" s="97"/>
      <c r="F11" s="97"/>
      <c r="G11" s="97"/>
    </row>
    <row r="12" spans="1:7" x14ac:dyDescent="0.2">
      <c r="B12" s="89" t="s">
        <v>165</v>
      </c>
      <c r="C12" s="105">
        <f>C5*0.9</f>
        <v>0.9</v>
      </c>
      <c r="D12" s="105">
        <f>D5*0.9</f>
        <v>0.12869999999999998</v>
      </c>
      <c r="E12" s="105">
        <f>E5*0.9</f>
        <v>0.12869999999999998</v>
      </c>
      <c r="F12" s="105">
        <f>F5*0.9</f>
        <v>0.12869999999999998</v>
      </c>
      <c r="G12" s="105">
        <f>G5*0.9</f>
        <v>0.12869999999999998</v>
      </c>
    </row>
    <row r="14" spans="1:7" s="107" customFormat="1" x14ac:dyDescent="0.2">
      <c r="A14" s="107" t="s">
        <v>332</v>
      </c>
    </row>
    <row r="15" spans="1:7" x14ac:dyDescent="0.2">
      <c r="A15" s="71"/>
      <c r="B15" s="90"/>
      <c r="C15" s="71" t="s">
        <v>109</v>
      </c>
      <c r="D15" s="71" t="s">
        <v>96</v>
      </c>
      <c r="E15" s="71" t="s">
        <v>97</v>
      </c>
      <c r="F15" s="71" t="s">
        <v>98</v>
      </c>
      <c r="G15" s="71" t="s">
        <v>99</v>
      </c>
    </row>
    <row r="16" spans="1:7" x14ac:dyDescent="0.2">
      <c r="A16" s="71" t="s">
        <v>329</v>
      </c>
    </row>
    <row r="17" spans="1:7" x14ac:dyDescent="0.2">
      <c r="B17" s="85" t="s">
        <v>161</v>
      </c>
      <c r="C17" s="105">
        <f>C3*1.05</f>
        <v>1.05</v>
      </c>
      <c r="D17" s="105">
        <f>D3*1.05</f>
        <v>0.2205</v>
      </c>
      <c r="E17" s="105">
        <f>E3*1.05</f>
        <v>0.2205</v>
      </c>
      <c r="F17" s="105">
        <f>F3*1.05</f>
        <v>0.2205</v>
      </c>
      <c r="G17" s="105">
        <f>G3*1.05</f>
        <v>0.2205</v>
      </c>
    </row>
    <row r="18" spans="1:7" x14ac:dyDescent="0.2">
      <c r="A18" s="71" t="s">
        <v>330</v>
      </c>
      <c r="B18" s="85"/>
      <c r="C18" s="97"/>
      <c r="D18" s="97"/>
      <c r="E18" s="97"/>
      <c r="F18" s="97"/>
      <c r="G18" s="97"/>
    </row>
    <row r="19" spans="1:7" x14ac:dyDescent="0.2">
      <c r="B19" s="89" t="s">
        <v>165</v>
      </c>
      <c r="C19" s="105">
        <f>C5*1.05</f>
        <v>1.05</v>
      </c>
      <c r="D19" s="105">
        <f>D5*1.05</f>
        <v>0.15015000000000001</v>
      </c>
      <c r="E19" s="105">
        <f>E5*1.05</f>
        <v>0.15015000000000001</v>
      </c>
      <c r="F19" s="105">
        <f>F5*1.05</f>
        <v>0.15015000000000001</v>
      </c>
      <c r="G19" s="105">
        <f>G5*1.05</f>
        <v>0.15015000000000001</v>
      </c>
    </row>
  </sheetData>
  <sheetProtection algorithmName="SHA-512" hashValue="I3bNQqqEf7OmZzUwxNfFXwan7QhXEbqVHajrpjOrtTkDpqKWQiXJE2jx5H/civ0KApdilmnUzu3Z/HuxhyoblA==" saltValue="4VN6Vlq1S/4KBnwSiqllwA==" spinCount="100000" sheet="1" objects="1" scenarios="1"/>
  <pageMargins left="0.7" right="0.7" top="0.75" bottom="0.75" header="0.3" footer="0.3"/>
  <pageSetup paperSize="9" orientation="portrait" horizontalDpi="0" verticalDpi="0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>
    <tabColor theme="0" tint="-0.249977111117893"/>
  </sheetPr>
  <dimension ref="A1:H163"/>
  <sheetViews>
    <sheetView topLeftCell="A100" zoomScale="70" zoomScaleNormal="70" workbookViewId="0">
      <selection activeCell="F8" sqref="F8"/>
    </sheetView>
  </sheetViews>
  <sheetFormatPr defaultColWidth="12.7109375" defaultRowHeight="12.75" x14ac:dyDescent="0.2"/>
  <cols>
    <col min="1" max="1" width="53" style="36" customWidth="1"/>
    <col min="2" max="2" width="30.5703125" style="36" customWidth="1"/>
    <col min="3" max="3" width="24.7109375" style="36" customWidth="1"/>
    <col min="4" max="4" width="15" style="81" customWidth="1"/>
    <col min="5" max="5" width="13.7109375" style="81" customWidth="1"/>
    <col min="6" max="6" width="14.42578125" style="81" customWidth="1"/>
    <col min="7" max="7" width="12.7109375" style="81" customWidth="1"/>
    <col min="8" max="8" width="17.5703125" style="81" customWidth="1"/>
    <col min="9" max="9" width="12.7109375" style="81" customWidth="1"/>
    <col min="10" max="16384" width="12.7109375" style="81"/>
  </cols>
  <sheetData>
    <row r="1" spans="1:8" x14ac:dyDescent="0.2">
      <c r="A1" s="71" t="s">
        <v>160</v>
      </c>
      <c r="B1" s="71" t="s">
        <v>333</v>
      </c>
      <c r="C1" s="96" t="s">
        <v>12</v>
      </c>
      <c r="D1" s="71" t="s">
        <v>109</v>
      </c>
      <c r="E1" s="71" t="s">
        <v>96</v>
      </c>
      <c r="F1" s="71" t="s">
        <v>97</v>
      </c>
      <c r="G1" s="71" t="s">
        <v>98</v>
      </c>
      <c r="H1" s="71" t="s">
        <v>99</v>
      </c>
    </row>
    <row r="2" spans="1:8" x14ac:dyDescent="0.2">
      <c r="A2" s="36" t="s">
        <v>193</v>
      </c>
      <c r="B2" s="36" t="s">
        <v>87</v>
      </c>
      <c r="C2" s="36" t="s">
        <v>334</v>
      </c>
      <c r="D2" s="105">
        <v>0</v>
      </c>
      <c r="E2" s="105">
        <v>0</v>
      </c>
      <c r="F2" s="105">
        <v>0.33500000000000002</v>
      </c>
      <c r="G2" s="105">
        <v>0.33500000000000002</v>
      </c>
      <c r="H2" s="105">
        <v>0.33500000000000002</v>
      </c>
    </row>
    <row r="3" spans="1:8" x14ac:dyDescent="0.2">
      <c r="C3" s="36" t="s">
        <v>335</v>
      </c>
      <c r="D3" s="105">
        <v>0</v>
      </c>
      <c r="E3" s="105">
        <v>0</v>
      </c>
      <c r="F3" s="105">
        <v>0.53134328358208949</v>
      </c>
      <c r="G3" s="105">
        <v>0.53134328358208949</v>
      </c>
      <c r="H3" s="105">
        <v>0.53134328358208949</v>
      </c>
    </row>
    <row r="4" spans="1:8" x14ac:dyDescent="0.2">
      <c r="C4" s="36" t="s">
        <v>336</v>
      </c>
      <c r="D4" s="105">
        <v>0</v>
      </c>
      <c r="E4" s="105">
        <v>0</v>
      </c>
      <c r="F4" s="105">
        <v>0.38507462686567179</v>
      </c>
      <c r="G4" s="105">
        <v>0.38507462686567179</v>
      </c>
      <c r="H4" s="105">
        <v>0.38507462686567179</v>
      </c>
    </row>
    <row r="5" spans="1:8" x14ac:dyDescent="0.2">
      <c r="A5" s="36" t="s">
        <v>192</v>
      </c>
      <c r="B5" s="36" t="s">
        <v>208</v>
      </c>
      <c r="C5" s="36" t="s">
        <v>334</v>
      </c>
      <c r="D5" s="105">
        <v>0</v>
      </c>
      <c r="E5" s="105">
        <v>0</v>
      </c>
      <c r="F5" s="105">
        <v>0.33500000000000002</v>
      </c>
      <c r="G5" s="105">
        <v>0.33500000000000002</v>
      </c>
      <c r="H5" s="105">
        <v>0.33500000000000002</v>
      </c>
    </row>
    <row r="6" spans="1:8" x14ac:dyDescent="0.2">
      <c r="C6" s="36" t="s">
        <v>336</v>
      </c>
      <c r="D6" s="105">
        <v>0</v>
      </c>
      <c r="E6" s="105">
        <v>0</v>
      </c>
      <c r="F6" s="105">
        <v>0.25970149253731339</v>
      </c>
      <c r="G6" s="105">
        <v>0.25970149253731339</v>
      </c>
      <c r="H6" s="105">
        <v>0</v>
      </c>
    </row>
    <row r="7" spans="1:8" x14ac:dyDescent="0.2">
      <c r="B7" s="36" t="s">
        <v>209</v>
      </c>
      <c r="C7" s="36" t="s">
        <v>334</v>
      </c>
      <c r="D7" s="105">
        <v>0</v>
      </c>
      <c r="E7" s="105">
        <v>0</v>
      </c>
      <c r="F7" s="105">
        <v>0.33500000000000002</v>
      </c>
      <c r="G7" s="105">
        <v>0.33500000000000002</v>
      </c>
      <c r="H7" s="105">
        <v>0.33500000000000002</v>
      </c>
    </row>
    <row r="8" spans="1:8" x14ac:dyDescent="0.2">
      <c r="C8" s="36" t="s">
        <v>336</v>
      </c>
      <c r="D8" s="105">
        <v>0</v>
      </c>
      <c r="E8" s="105">
        <v>0</v>
      </c>
      <c r="F8" s="105">
        <v>0.25970149253731339</v>
      </c>
      <c r="G8" s="105">
        <v>0.25970149253731339</v>
      </c>
      <c r="H8" s="105">
        <v>0</v>
      </c>
    </row>
    <row r="9" spans="1:8" x14ac:dyDescent="0.2">
      <c r="A9" s="36" t="s">
        <v>185</v>
      </c>
      <c r="B9" s="36" t="s">
        <v>208</v>
      </c>
      <c r="C9" s="36" t="s">
        <v>334</v>
      </c>
      <c r="D9" s="105">
        <v>0</v>
      </c>
      <c r="E9" s="105">
        <v>0</v>
      </c>
      <c r="F9" s="105">
        <v>0.33500000000000002</v>
      </c>
      <c r="G9" s="105">
        <v>0.33500000000000002</v>
      </c>
      <c r="H9" s="105">
        <v>0.33500000000000002</v>
      </c>
    </row>
    <row r="10" spans="1:8" x14ac:dyDescent="0.2">
      <c r="C10" s="36" t="s">
        <v>336</v>
      </c>
      <c r="D10" s="105">
        <v>0</v>
      </c>
      <c r="E10" s="105">
        <v>0</v>
      </c>
      <c r="F10" s="105">
        <v>0.25970149253731339</v>
      </c>
      <c r="G10" s="105">
        <v>0.25970149253731339</v>
      </c>
      <c r="H10" s="105">
        <v>0</v>
      </c>
    </row>
    <row r="11" spans="1:8" x14ac:dyDescent="0.2">
      <c r="B11" s="36" t="s">
        <v>209</v>
      </c>
      <c r="C11" s="36" t="s">
        <v>334</v>
      </c>
      <c r="D11" s="105">
        <v>0</v>
      </c>
      <c r="E11" s="105">
        <v>0</v>
      </c>
      <c r="F11" s="105">
        <v>0.33500000000000002</v>
      </c>
      <c r="G11" s="105">
        <v>0.33500000000000002</v>
      </c>
      <c r="H11" s="105">
        <v>0.33500000000000002</v>
      </c>
    </row>
    <row r="12" spans="1:8" x14ac:dyDescent="0.2">
      <c r="C12" s="36" t="s">
        <v>336</v>
      </c>
      <c r="D12" s="105">
        <v>0</v>
      </c>
      <c r="E12" s="105">
        <v>0</v>
      </c>
      <c r="F12" s="105">
        <v>0.25970149253731339</v>
      </c>
      <c r="G12" s="105">
        <v>0.25970149253731339</v>
      </c>
      <c r="H12" s="105">
        <v>0</v>
      </c>
    </row>
    <row r="13" spans="1:8" x14ac:dyDescent="0.2">
      <c r="A13" s="36" t="s">
        <v>205</v>
      </c>
      <c r="B13" s="36" t="s">
        <v>208</v>
      </c>
      <c r="C13" s="36" t="s">
        <v>334</v>
      </c>
      <c r="D13" s="105">
        <v>0</v>
      </c>
      <c r="E13" s="105">
        <v>0</v>
      </c>
      <c r="F13" s="105">
        <v>0.33500000000000002</v>
      </c>
      <c r="G13" s="105">
        <v>0.33500000000000002</v>
      </c>
      <c r="H13" s="105">
        <v>0.33500000000000002</v>
      </c>
    </row>
    <row r="14" spans="1:8" x14ac:dyDescent="0.2">
      <c r="C14" s="36" t="s">
        <v>336</v>
      </c>
      <c r="D14" s="105">
        <v>0</v>
      </c>
      <c r="E14" s="105">
        <v>0</v>
      </c>
      <c r="F14" s="105">
        <v>0.25970149253731339</v>
      </c>
      <c r="G14" s="105">
        <v>0.25970149253731339</v>
      </c>
      <c r="H14" s="105">
        <v>0</v>
      </c>
    </row>
    <row r="15" spans="1:8" x14ac:dyDescent="0.2">
      <c r="B15" s="36" t="s">
        <v>209</v>
      </c>
      <c r="C15" s="36" t="s">
        <v>334</v>
      </c>
      <c r="D15" s="105">
        <v>0</v>
      </c>
      <c r="E15" s="105">
        <v>0</v>
      </c>
      <c r="F15" s="105">
        <v>0.33500000000000002</v>
      </c>
      <c r="G15" s="105">
        <v>0.33500000000000002</v>
      </c>
      <c r="H15" s="105">
        <v>0.33500000000000002</v>
      </c>
    </row>
    <row r="16" spans="1:8" x14ac:dyDescent="0.2">
      <c r="C16" s="36" t="s">
        <v>336</v>
      </c>
      <c r="D16" s="105">
        <v>0</v>
      </c>
      <c r="E16" s="105">
        <v>0</v>
      </c>
      <c r="F16" s="105">
        <v>0.25970149253731339</v>
      </c>
      <c r="G16" s="105">
        <v>0.25970149253731339</v>
      </c>
      <c r="H16" s="105">
        <v>0</v>
      </c>
    </row>
    <row r="17" spans="1:8" x14ac:dyDescent="0.2">
      <c r="A17" s="36" t="s">
        <v>170</v>
      </c>
      <c r="B17" s="36" t="s">
        <v>208</v>
      </c>
      <c r="C17" s="36" t="s">
        <v>334</v>
      </c>
      <c r="D17" s="105">
        <v>0</v>
      </c>
      <c r="E17" s="105">
        <v>0</v>
      </c>
      <c r="F17" s="105">
        <v>0.33500000000000002</v>
      </c>
      <c r="G17" s="105">
        <v>0.33500000000000002</v>
      </c>
      <c r="H17" s="105">
        <v>0.33500000000000002</v>
      </c>
    </row>
    <row r="18" spans="1:8" x14ac:dyDescent="0.2">
      <c r="C18" s="36" t="s">
        <v>336</v>
      </c>
      <c r="D18" s="105">
        <v>0</v>
      </c>
      <c r="E18" s="105">
        <v>0</v>
      </c>
      <c r="F18" s="105">
        <v>0.33500000000000002</v>
      </c>
      <c r="G18" s="105">
        <v>0.62</v>
      </c>
      <c r="H18" s="105">
        <v>0.62</v>
      </c>
    </row>
    <row r="19" spans="1:8" x14ac:dyDescent="0.2">
      <c r="B19" s="36" t="s">
        <v>209</v>
      </c>
      <c r="C19" s="36" t="s">
        <v>334</v>
      </c>
      <c r="D19" s="105">
        <v>0</v>
      </c>
      <c r="E19" s="105">
        <v>0</v>
      </c>
      <c r="F19" s="105">
        <v>0.33500000000000002</v>
      </c>
      <c r="G19" s="105">
        <v>0.33500000000000002</v>
      </c>
      <c r="H19" s="105">
        <v>0.33500000000000002</v>
      </c>
    </row>
    <row r="20" spans="1:8" x14ac:dyDescent="0.2">
      <c r="C20" s="36" t="s">
        <v>336</v>
      </c>
      <c r="D20" s="105">
        <v>0</v>
      </c>
      <c r="E20" s="105">
        <v>0</v>
      </c>
      <c r="F20" s="105">
        <v>0.33500000000000002</v>
      </c>
      <c r="G20" s="105">
        <v>0.62</v>
      </c>
      <c r="H20" s="105">
        <v>0.62</v>
      </c>
    </row>
    <row r="21" spans="1:8" x14ac:dyDescent="0.2">
      <c r="A21" s="36" t="s">
        <v>175</v>
      </c>
      <c r="B21" s="36" t="s">
        <v>84</v>
      </c>
      <c r="C21" s="36" t="s">
        <v>334</v>
      </c>
      <c r="D21" s="105">
        <v>0.7</v>
      </c>
      <c r="E21" s="105">
        <v>0</v>
      </c>
      <c r="F21" s="105">
        <v>0.33500000000000002</v>
      </c>
      <c r="G21" s="105">
        <v>0</v>
      </c>
      <c r="H21" s="105">
        <v>0</v>
      </c>
    </row>
    <row r="22" spans="1:8" x14ac:dyDescent="0.2">
      <c r="C22" s="36" t="s">
        <v>335</v>
      </c>
      <c r="D22" s="105">
        <v>0.46</v>
      </c>
      <c r="E22" s="105">
        <v>0</v>
      </c>
      <c r="F22" s="105">
        <v>0.33500000000000002</v>
      </c>
      <c r="G22" s="105">
        <v>0</v>
      </c>
      <c r="H22" s="105">
        <v>0</v>
      </c>
    </row>
    <row r="23" spans="1:8" x14ac:dyDescent="0.2">
      <c r="A23" s="36" t="s">
        <v>173</v>
      </c>
      <c r="B23" s="36" t="s">
        <v>84</v>
      </c>
      <c r="C23" s="36" t="s">
        <v>334</v>
      </c>
      <c r="D23" s="105">
        <v>0.7</v>
      </c>
      <c r="E23" s="105">
        <v>0</v>
      </c>
      <c r="F23" s="105">
        <v>0.33500000000000002</v>
      </c>
      <c r="G23" s="105">
        <v>0</v>
      </c>
      <c r="H23" s="105">
        <v>0</v>
      </c>
    </row>
    <row r="24" spans="1:8" x14ac:dyDescent="0.2">
      <c r="C24" s="36" t="s">
        <v>335</v>
      </c>
      <c r="D24" s="105">
        <v>0.46</v>
      </c>
      <c r="E24" s="105">
        <v>0</v>
      </c>
      <c r="F24" s="105">
        <v>0.33500000000000002</v>
      </c>
      <c r="G24" s="105">
        <v>0</v>
      </c>
      <c r="H24" s="105">
        <v>0</v>
      </c>
    </row>
    <row r="25" spans="1:8" x14ac:dyDescent="0.2">
      <c r="A25" s="36" t="s">
        <v>174</v>
      </c>
      <c r="B25" s="36" t="s">
        <v>84</v>
      </c>
      <c r="C25" s="36" t="s">
        <v>334</v>
      </c>
      <c r="D25" s="105">
        <v>0.7</v>
      </c>
      <c r="E25" s="105">
        <v>0</v>
      </c>
      <c r="F25" s="105">
        <v>0.33500000000000002</v>
      </c>
      <c r="G25" s="105">
        <v>0</v>
      </c>
      <c r="H25" s="105">
        <v>0</v>
      </c>
    </row>
    <row r="26" spans="1:8" x14ac:dyDescent="0.2">
      <c r="C26" s="36" t="s">
        <v>335</v>
      </c>
      <c r="D26" s="105">
        <v>0.46</v>
      </c>
      <c r="E26" s="105">
        <v>0</v>
      </c>
      <c r="F26" s="105">
        <v>0.33500000000000002</v>
      </c>
      <c r="G26" s="105">
        <v>0</v>
      </c>
      <c r="H26" s="105">
        <v>0</v>
      </c>
    </row>
    <row r="27" spans="1:8" x14ac:dyDescent="0.2">
      <c r="A27" s="36" t="s">
        <v>197</v>
      </c>
      <c r="B27" s="36" t="s">
        <v>87</v>
      </c>
      <c r="C27" s="36" t="s">
        <v>334</v>
      </c>
      <c r="D27" s="105">
        <v>1</v>
      </c>
      <c r="E27" s="105">
        <v>1</v>
      </c>
      <c r="F27" s="105">
        <v>0.33500000000000002</v>
      </c>
      <c r="G27" s="105">
        <v>1</v>
      </c>
      <c r="H27" s="105">
        <v>1</v>
      </c>
    </row>
    <row r="28" spans="1:8" x14ac:dyDescent="0.2">
      <c r="C28" s="36" t="s">
        <v>335</v>
      </c>
      <c r="D28" s="105">
        <v>0</v>
      </c>
      <c r="E28" s="105">
        <v>0</v>
      </c>
      <c r="F28" s="105">
        <v>0.33500000000000002</v>
      </c>
      <c r="G28" s="105">
        <v>0</v>
      </c>
      <c r="H28" s="105">
        <v>0</v>
      </c>
    </row>
    <row r="29" spans="1:8" x14ac:dyDescent="0.2">
      <c r="C29" s="36" t="s">
        <v>336</v>
      </c>
      <c r="D29" s="105">
        <v>0</v>
      </c>
      <c r="E29" s="105">
        <v>0</v>
      </c>
      <c r="F29" s="105">
        <v>0.33500000000000002</v>
      </c>
      <c r="G29" s="105">
        <v>0</v>
      </c>
      <c r="H29" s="105">
        <v>0</v>
      </c>
    </row>
    <row r="30" spans="1:8" x14ac:dyDescent="0.2">
      <c r="A30" s="36" t="s">
        <v>198</v>
      </c>
      <c r="B30" s="36" t="s">
        <v>87</v>
      </c>
      <c r="C30" s="36" t="s">
        <v>334</v>
      </c>
      <c r="D30" s="105">
        <v>1</v>
      </c>
      <c r="E30" s="105">
        <v>1</v>
      </c>
      <c r="F30" s="105">
        <v>0.33500000000000002</v>
      </c>
      <c r="G30" s="105">
        <v>1</v>
      </c>
      <c r="H30" s="105">
        <v>1</v>
      </c>
    </row>
    <row r="31" spans="1:8" x14ac:dyDescent="0.2">
      <c r="C31" s="36" t="s">
        <v>335</v>
      </c>
      <c r="D31" s="105">
        <v>0</v>
      </c>
      <c r="E31" s="105">
        <v>0</v>
      </c>
      <c r="F31" s="105">
        <v>0.33500000000000002</v>
      </c>
      <c r="G31" s="105">
        <v>0</v>
      </c>
      <c r="H31" s="105">
        <v>0</v>
      </c>
    </row>
    <row r="32" spans="1:8" x14ac:dyDescent="0.2">
      <c r="C32" s="36" t="s">
        <v>336</v>
      </c>
      <c r="D32" s="105">
        <v>0</v>
      </c>
      <c r="E32" s="105">
        <v>0</v>
      </c>
      <c r="F32" s="105">
        <v>0.33500000000000002</v>
      </c>
      <c r="G32" s="105">
        <v>0</v>
      </c>
      <c r="H32" s="105">
        <v>0</v>
      </c>
    </row>
    <row r="33" spans="1:8" x14ac:dyDescent="0.2">
      <c r="A33" s="36" t="s">
        <v>196</v>
      </c>
      <c r="B33" s="36" t="s">
        <v>87</v>
      </c>
      <c r="C33" s="36" t="s">
        <v>334</v>
      </c>
      <c r="D33" s="105">
        <v>1</v>
      </c>
      <c r="E33" s="105">
        <v>1</v>
      </c>
      <c r="F33" s="105">
        <v>0.33500000000000002</v>
      </c>
      <c r="G33" s="105">
        <v>1</v>
      </c>
      <c r="H33" s="105">
        <v>1</v>
      </c>
    </row>
    <row r="34" spans="1:8" x14ac:dyDescent="0.2">
      <c r="C34" s="36" t="s">
        <v>335</v>
      </c>
      <c r="D34" s="105">
        <v>0</v>
      </c>
      <c r="E34" s="105">
        <v>0</v>
      </c>
      <c r="F34" s="105">
        <v>0.33500000000000002</v>
      </c>
      <c r="G34" s="105">
        <v>0</v>
      </c>
      <c r="H34" s="105">
        <v>0</v>
      </c>
    </row>
    <row r="35" spans="1:8" x14ac:dyDescent="0.2">
      <c r="C35" s="36" t="s">
        <v>336</v>
      </c>
      <c r="D35" s="105">
        <v>0</v>
      </c>
      <c r="E35" s="105">
        <v>0</v>
      </c>
      <c r="F35" s="105">
        <v>0.33500000000000002</v>
      </c>
      <c r="G35" s="105">
        <v>0</v>
      </c>
      <c r="H35" s="105">
        <v>0</v>
      </c>
    </row>
    <row r="36" spans="1:8" x14ac:dyDescent="0.2">
      <c r="A36" s="36" t="s">
        <v>195</v>
      </c>
      <c r="B36" s="36" t="s">
        <v>87</v>
      </c>
      <c r="C36" s="36" t="s">
        <v>334</v>
      </c>
      <c r="D36" s="105">
        <v>1</v>
      </c>
      <c r="E36" s="105">
        <v>1</v>
      </c>
      <c r="F36" s="105">
        <v>0.33500000000000002</v>
      </c>
      <c r="G36" s="105">
        <v>1</v>
      </c>
      <c r="H36" s="105">
        <v>1</v>
      </c>
    </row>
    <row r="37" spans="1:8" x14ac:dyDescent="0.2">
      <c r="C37" s="36" t="s">
        <v>335</v>
      </c>
      <c r="D37" s="105">
        <v>0</v>
      </c>
      <c r="E37" s="105">
        <v>0</v>
      </c>
      <c r="F37" s="105">
        <v>0.33500000000000002</v>
      </c>
      <c r="G37" s="105">
        <v>0</v>
      </c>
      <c r="H37" s="105">
        <v>0</v>
      </c>
    </row>
    <row r="38" spans="1:8" x14ac:dyDescent="0.2">
      <c r="C38" s="36" t="s">
        <v>336</v>
      </c>
      <c r="D38" s="105">
        <v>0</v>
      </c>
      <c r="E38" s="105">
        <v>0</v>
      </c>
      <c r="F38" s="105">
        <v>0.33500000000000002</v>
      </c>
      <c r="G38" s="105">
        <v>0</v>
      </c>
      <c r="H38" s="105">
        <v>0</v>
      </c>
    </row>
    <row r="39" spans="1:8" x14ac:dyDescent="0.2">
      <c r="A39" s="36" t="s">
        <v>194</v>
      </c>
      <c r="B39" s="36" t="s">
        <v>87</v>
      </c>
      <c r="C39" s="36" t="s">
        <v>334</v>
      </c>
      <c r="D39" s="105">
        <v>1</v>
      </c>
      <c r="E39" s="105">
        <v>1</v>
      </c>
      <c r="F39" s="105">
        <v>0.33500000000000002</v>
      </c>
      <c r="G39" s="105">
        <v>1</v>
      </c>
      <c r="H39" s="105">
        <v>1</v>
      </c>
    </row>
    <row r="40" spans="1:8" x14ac:dyDescent="0.2">
      <c r="C40" s="36" t="s">
        <v>335</v>
      </c>
      <c r="D40" s="105">
        <v>0</v>
      </c>
      <c r="E40" s="105">
        <v>0</v>
      </c>
      <c r="F40" s="105">
        <v>0.33500000000000002</v>
      </c>
      <c r="G40" s="105">
        <v>0</v>
      </c>
      <c r="H40" s="105">
        <v>0</v>
      </c>
    </row>
    <row r="41" spans="1:8" x14ac:dyDescent="0.2">
      <c r="C41" s="36" t="s">
        <v>336</v>
      </c>
      <c r="D41" s="105">
        <v>0</v>
      </c>
      <c r="E41" s="105">
        <v>0</v>
      </c>
      <c r="F41" s="105">
        <v>0.33500000000000002</v>
      </c>
      <c r="G41" s="105">
        <v>0</v>
      </c>
      <c r="H41" s="105">
        <v>0</v>
      </c>
    </row>
    <row r="42" spans="1:8" x14ac:dyDescent="0.2">
      <c r="A42" s="36" t="s">
        <v>200</v>
      </c>
      <c r="B42" s="36" t="s">
        <v>87</v>
      </c>
      <c r="C42" s="36" t="s">
        <v>334</v>
      </c>
      <c r="D42" s="105">
        <v>0.3</v>
      </c>
      <c r="E42" s="105">
        <v>0.3</v>
      </c>
      <c r="F42" s="105">
        <v>0.33500000000000002</v>
      </c>
      <c r="G42" s="105">
        <v>0.3</v>
      </c>
      <c r="H42" s="105">
        <v>0.3</v>
      </c>
    </row>
    <row r="43" spans="1:8" x14ac:dyDescent="0.2">
      <c r="C43" s="36" t="s">
        <v>335</v>
      </c>
      <c r="D43" s="105">
        <v>0.5</v>
      </c>
      <c r="E43" s="105">
        <v>0.5</v>
      </c>
      <c r="F43" s="105">
        <v>0.33500000000000002</v>
      </c>
      <c r="G43" s="105">
        <v>0.5</v>
      </c>
      <c r="H43" s="105">
        <v>0.5</v>
      </c>
    </row>
    <row r="44" spans="1:8" x14ac:dyDescent="0.2">
      <c r="C44" s="36" t="s">
        <v>336</v>
      </c>
      <c r="D44" s="105">
        <v>0.65</v>
      </c>
      <c r="E44" s="105">
        <v>0.65</v>
      </c>
      <c r="F44" s="105">
        <v>0.33500000000000002</v>
      </c>
      <c r="G44" s="105">
        <v>0.65</v>
      </c>
      <c r="H44" s="105">
        <v>0.65</v>
      </c>
    </row>
    <row r="45" spans="1:8" x14ac:dyDescent="0.2">
      <c r="B45" s="36" t="s">
        <v>88</v>
      </c>
      <c r="C45" s="36" t="s">
        <v>334</v>
      </c>
      <c r="D45" s="105">
        <v>0.3</v>
      </c>
      <c r="E45" s="105">
        <v>0.3</v>
      </c>
      <c r="F45" s="105">
        <v>0.33500000000000002</v>
      </c>
      <c r="G45" s="105">
        <v>0.3</v>
      </c>
      <c r="H45" s="105">
        <v>0.3</v>
      </c>
    </row>
    <row r="46" spans="1:8" x14ac:dyDescent="0.2">
      <c r="C46" s="36" t="s">
        <v>335</v>
      </c>
      <c r="D46" s="105">
        <v>0.49</v>
      </c>
      <c r="E46" s="105">
        <v>0.49</v>
      </c>
      <c r="F46" s="105">
        <v>0.33500000000000002</v>
      </c>
      <c r="G46" s="105">
        <v>0.49</v>
      </c>
      <c r="H46" s="105">
        <v>0.49</v>
      </c>
    </row>
    <row r="47" spans="1:8" x14ac:dyDescent="0.2">
      <c r="C47" s="36" t="s">
        <v>336</v>
      </c>
      <c r="D47" s="105">
        <v>0.52</v>
      </c>
      <c r="E47" s="105">
        <v>0.52</v>
      </c>
      <c r="F47" s="105">
        <v>0.33500000000000002</v>
      </c>
      <c r="G47" s="105">
        <v>0.52</v>
      </c>
      <c r="H47" s="105">
        <v>0.52</v>
      </c>
    </row>
    <row r="48" spans="1:8" x14ac:dyDescent="0.2">
      <c r="A48" s="36" t="s">
        <v>191</v>
      </c>
      <c r="B48" s="36" t="s">
        <v>87</v>
      </c>
      <c r="C48" s="36" t="s">
        <v>334</v>
      </c>
      <c r="D48" s="105">
        <v>0.88</v>
      </c>
      <c r="E48" s="105">
        <v>0.88</v>
      </c>
      <c r="F48" s="105">
        <v>0.33500000000000002</v>
      </c>
      <c r="G48" s="105">
        <v>0.88</v>
      </c>
      <c r="H48" s="105">
        <v>0.88</v>
      </c>
    </row>
    <row r="49" spans="1:8" x14ac:dyDescent="0.2">
      <c r="C49" s="36" t="s">
        <v>335</v>
      </c>
      <c r="D49" s="105">
        <v>0.93</v>
      </c>
      <c r="E49" s="105">
        <v>0.93</v>
      </c>
      <c r="F49" s="105">
        <v>0.33500000000000002</v>
      </c>
      <c r="G49" s="105">
        <v>0.93</v>
      </c>
      <c r="H49" s="105">
        <v>0.93</v>
      </c>
    </row>
    <row r="50" spans="1:8" x14ac:dyDescent="0.2">
      <c r="A50" s="36" t="s">
        <v>199</v>
      </c>
      <c r="B50" s="36" t="s">
        <v>87</v>
      </c>
      <c r="C50" s="36" t="s">
        <v>334</v>
      </c>
      <c r="D50" s="105">
        <v>1</v>
      </c>
      <c r="E50" s="105">
        <v>1</v>
      </c>
      <c r="F50" s="105">
        <v>0.33500000000000002</v>
      </c>
      <c r="G50" s="105">
        <v>1</v>
      </c>
      <c r="H50" s="105">
        <v>1</v>
      </c>
    </row>
    <row r="51" spans="1:8" x14ac:dyDescent="0.2">
      <c r="C51" s="36" t="s">
        <v>335</v>
      </c>
      <c r="D51" s="105">
        <v>0.86</v>
      </c>
      <c r="E51" s="105">
        <v>0.86</v>
      </c>
      <c r="F51" s="105">
        <v>0.33500000000000002</v>
      </c>
      <c r="G51" s="105">
        <v>0.86</v>
      </c>
      <c r="H51" s="105">
        <v>0.86</v>
      </c>
    </row>
    <row r="52" spans="1:8" x14ac:dyDescent="0.2">
      <c r="A52" s="36" t="s">
        <v>184</v>
      </c>
      <c r="B52" s="36" t="s">
        <v>82</v>
      </c>
      <c r="C52" s="36" t="s">
        <v>334</v>
      </c>
      <c r="D52" s="105">
        <v>0.57999999999999996</v>
      </c>
      <c r="E52" s="105">
        <v>0.57999999999999996</v>
      </c>
      <c r="F52" s="105">
        <v>0.33500000000000002</v>
      </c>
      <c r="G52" s="105">
        <v>0</v>
      </c>
      <c r="H52" s="105">
        <v>0</v>
      </c>
    </row>
    <row r="53" spans="1:8" x14ac:dyDescent="0.2">
      <c r="C53" s="36" t="s">
        <v>335</v>
      </c>
      <c r="D53" s="105">
        <v>0.51</v>
      </c>
      <c r="E53" s="105">
        <v>0.51</v>
      </c>
      <c r="F53" s="105">
        <v>0.33500000000000002</v>
      </c>
      <c r="G53" s="105">
        <v>0</v>
      </c>
      <c r="H53" s="105">
        <v>0</v>
      </c>
    </row>
    <row r="55" spans="1:8" s="108" customFormat="1" x14ac:dyDescent="0.2">
      <c r="A55" s="111" t="s">
        <v>331</v>
      </c>
      <c r="B55" s="112"/>
      <c r="C55" s="112"/>
    </row>
    <row r="56" spans="1:8" x14ac:dyDescent="0.2">
      <c r="A56" s="71" t="s">
        <v>160</v>
      </c>
      <c r="B56" s="71" t="s">
        <v>333</v>
      </c>
      <c r="C56" s="96" t="s">
        <v>12</v>
      </c>
      <c r="D56" s="71" t="s">
        <v>109</v>
      </c>
      <c r="E56" s="71" t="s">
        <v>96</v>
      </c>
      <c r="F56" s="71" t="s">
        <v>97</v>
      </c>
      <c r="G56" s="71" t="s">
        <v>98</v>
      </c>
      <c r="H56" s="71" t="s">
        <v>99</v>
      </c>
    </row>
    <row r="57" spans="1:8" x14ac:dyDescent="0.2">
      <c r="A57" s="36" t="s">
        <v>193</v>
      </c>
      <c r="B57" s="36" t="s">
        <v>87</v>
      </c>
      <c r="C57" s="36" t="s">
        <v>334</v>
      </c>
      <c r="D57" s="105">
        <f t="shared" ref="D57:H66" si="0">D2*0.9</f>
        <v>0</v>
      </c>
      <c r="E57" s="105">
        <f t="shared" si="0"/>
        <v>0</v>
      </c>
      <c r="F57" s="105">
        <f t="shared" si="0"/>
        <v>0.30150000000000005</v>
      </c>
      <c r="G57" s="105">
        <f t="shared" si="0"/>
        <v>0.30150000000000005</v>
      </c>
      <c r="H57" s="105">
        <f t="shared" si="0"/>
        <v>0.30150000000000005</v>
      </c>
    </row>
    <row r="58" spans="1:8" x14ac:dyDescent="0.2">
      <c r="C58" s="36" t="s">
        <v>335</v>
      </c>
      <c r="D58" s="105">
        <f t="shared" si="0"/>
        <v>0</v>
      </c>
      <c r="E58" s="105">
        <f t="shared" si="0"/>
        <v>0</v>
      </c>
      <c r="F58" s="105">
        <f t="shared" si="0"/>
        <v>0.47820895522388057</v>
      </c>
      <c r="G58" s="105">
        <f t="shared" si="0"/>
        <v>0.47820895522388057</v>
      </c>
      <c r="H58" s="105">
        <f t="shared" si="0"/>
        <v>0.47820895522388057</v>
      </c>
    </row>
    <row r="59" spans="1:8" x14ac:dyDescent="0.2">
      <c r="C59" s="36" t="s">
        <v>336</v>
      </c>
      <c r="D59" s="105">
        <f t="shared" si="0"/>
        <v>0</v>
      </c>
      <c r="E59" s="105">
        <f t="shared" si="0"/>
        <v>0</v>
      </c>
      <c r="F59" s="105">
        <f t="shared" si="0"/>
        <v>0.3465671641791046</v>
      </c>
      <c r="G59" s="105">
        <f t="shared" si="0"/>
        <v>0.3465671641791046</v>
      </c>
      <c r="H59" s="105">
        <f t="shared" si="0"/>
        <v>0.3465671641791046</v>
      </c>
    </row>
    <row r="60" spans="1:8" x14ac:dyDescent="0.2">
      <c r="A60" s="36" t="s">
        <v>192</v>
      </c>
      <c r="B60" s="36" t="s">
        <v>208</v>
      </c>
      <c r="C60" s="36" t="s">
        <v>334</v>
      </c>
      <c r="D60" s="105">
        <f t="shared" si="0"/>
        <v>0</v>
      </c>
      <c r="E60" s="105">
        <f t="shared" si="0"/>
        <v>0</v>
      </c>
      <c r="F60" s="105">
        <f t="shared" si="0"/>
        <v>0.30150000000000005</v>
      </c>
      <c r="G60" s="105">
        <f t="shared" si="0"/>
        <v>0.30150000000000005</v>
      </c>
      <c r="H60" s="105">
        <f t="shared" si="0"/>
        <v>0.30150000000000005</v>
      </c>
    </row>
    <row r="61" spans="1:8" x14ac:dyDescent="0.2">
      <c r="C61" s="36" t="s">
        <v>336</v>
      </c>
      <c r="D61" s="105">
        <f t="shared" si="0"/>
        <v>0</v>
      </c>
      <c r="E61" s="105">
        <f t="shared" si="0"/>
        <v>0</v>
      </c>
      <c r="F61" s="105">
        <f t="shared" si="0"/>
        <v>0.23373134328358205</v>
      </c>
      <c r="G61" s="105">
        <f t="shared" si="0"/>
        <v>0.23373134328358205</v>
      </c>
      <c r="H61" s="105">
        <f t="shared" si="0"/>
        <v>0</v>
      </c>
    </row>
    <row r="62" spans="1:8" x14ac:dyDescent="0.2">
      <c r="B62" s="36" t="s">
        <v>209</v>
      </c>
      <c r="C62" s="36" t="s">
        <v>334</v>
      </c>
      <c r="D62" s="105">
        <f t="shared" si="0"/>
        <v>0</v>
      </c>
      <c r="E62" s="105">
        <f t="shared" si="0"/>
        <v>0</v>
      </c>
      <c r="F62" s="105">
        <f t="shared" si="0"/>
        <v>0.30150000000000005</v>
      </c>
      <c r="G62" s="105">
        <f t="shared" si="0"/>
        <v>0.30150000000000005</v>
      </c>
      <c r="H62" s="105">
        <f t="shared" si="0"/>
        <v>0.30150000000000005</v>
      </c>
    </row>
    <row r="63" spans="1:8" x14ac:dyDescent="0.2">
      <c r="C63" s="36" t="s">
        <v>336</v>
      </c>
      <c r="D63" s="105">
        <f t="shared" si="0"/>
        <v>0</v>
      </c>
      <c r="E63" s="105">
        <f t="shared" si="0"/>
        <v>0</v>
      </c>
      <c r="F63" s="105">
        <f t="shared" si="0"/>
        <v>0.23373134328358205</v>
      </c>
      <c r="G63" s="105">
        <f t="shared" si="0"/>
        <v>0.23373134328358205</v>
      </c>
      <c r="H63" s="105">
        <f t="shared" si="0"/>
        <v>0</v>
      </c>
    </row>
    <row r="64" spans="1:8" x14ac:dyDescent="0.2">
      <c r="A64" s="36" t="s">
        <v>185</v>
      </c>
      <c r="B64" s="36" t="s">
        <v>208</v>
      </c>
      <c r="C64" s="36" t="s">
        <v>334</v>
      </c>
      <c r="D64" s="105">
        <f t="shared" si="0"/>
        <v>0</v>
      </c>
      <c r="E64" s="105">
        <f t="shared" si="0"/>
        <v>0</v>
      </c>
      <c r="F64" s="105">
        <f t="shared" si="0"/>
        <v>0.30150000000000005</v>
      </c>
      <c r="G64" s="105">
        <f t="shared" si="0"/>
        <v>0.30150000000000005</v>
      </c>
      <c r="H64" s="105">
        <f t="shared" si="0"/>
        <v>0.30150000000000005</v>
      </c>
    </row>
    <row r="65" spans="1:8" x14ac:dyDescent="0.2">
      <c r="C65" s="36" t="s">
        <v>336</v>
      </c>
      <c r="D65" s="105">
        <f t="shared" si="0"/>
        <v>0</v>
      </c>
      <c r="E65" s="105">
        <f t="shared" si="0"/>
        <v>0</v>
      </c>
      <c r="F65" s="105">
        <f t="shared" si="0"/>
        <v>0.23373134328358205</v>
      </c>
      <c r="G65" s="105">
        <f t="shared" si="0"/>
        <v>0.23373134328358205</v>
      </c>
      <c r="H65" s="105">
        <f t="shared" si="0"/>
        <v>0</v>
      </c>
    </row>
    <row r="66" spans="1:8" x14ac:dyDescent="0.2">
      <c r="B66" s="36" t="s">
        <v>209</v>
      </c>
      <c r="C66" s="36" t="s">
        <v>334</v>
      </c>
      <c r="D66" s="105">
        <f t="shared" si="0"/>
        <v>0</v>
      </c>
      <c r="E66" s="105">
        <f t="shared" si="0"/>
        <v>0</v>
      </c>
      <c r="F66" s="105">
        <f t="shared" si="0"/>
        <v>0.30150000000000005</v>
      </c>
      <c r="G66" s="105">
        <f t="shared" si="0"/>
        <v>0.30150000000000005</v>
      </c>
      <c r="H66" s="105">
        <f t="shared" si="0"/>
        <v>0.30150000000000005</v>
      </c>
    </row>
    <row r="67" spans="1:8" x14ac:dyDescent="0.2">
      <c r="C67" s="36" t="s">
        <v>336</v>
      </c>
      <c r="D67" s="105">
        <f t="shared" ref="D67:H76" si="1">D12*0.9</f>
        <v>0</v>
      </c>
      <c r="E67" s="105">
        <f t="shared" si="1"/>
        <v>0</v>
      </c>
      <c r="F67" s="105">
        <f t="shared" si="1"/>
        <v>0.23373134328358205</v>
      </c>
      <c r="G67" s="105">
        <f t="shared" si="1"/>
        <v>0.23373134328358205</v>
      </c>
      <c r="H67" s="105">
        <f t="shared" si="1"/>
        <v>0</v>
      </c>
    </row>
    <row r="68" spans="1:8" x14ac:dyDescent="0.2">
      <c r="A68" s="36" t="s">
        <v>205</v>
      </c>
      <c r="B68" s="36" t="s">
        <v>208</v>
      </c>
      <c r="C68" s="36" t="s">
        <v>334</v>
      </c>
      <c r="D68" s="105">
        <f t="shared" si="1"/>
        <v>0</v>
      </c>
      <c r="E68" s="105">
        <f t="shared" si="1"/>
        <v>0</v>
      </c>
      <c r="F68" s="105">
        <f t="shared" si="1"/>
        <v>0.30150000000000005</v>
      </c>
      <c r="G68" s="105">
        <f t="shared" si="1"/>
        <v>0.30150000000000005</v>
      </c>
      <c r="H68" s="105">
        <f t="shared" si="1"/>
        <v>0.30150000000000005</v>
      </c>
    </row>
    <row r="69" spans="1:8" x14ac:dyDescent="0.2">
      <c r="C69" s="36" t="s">
        <v>336</v>
      </c>
      <c r="D69" s="105">
        <f t="shared" si="1"/>
        <v>0</v>
      </c>
      <c r="E69" s="105">
        <f t="shared" si="1"/>
        <v>0</v>
      </c>
      <c r="F69" s="105">
        <f t="shared" si="1"/>
        <v>0.23373134328358205</v>
      </c>
      <c r="G69" s="105">
        <f t="shared" si="1"/>
        <v>0.23373134328358205</v>
      </c>
      <c r="H69" s="105">
        <f t="shared" si="1"/>
        <v>0</v>
      </c>
    </row>
    <row r="70" spans="1:8" x14ac:dyDescent="0.2">
      <c r="B70" s="36" t="s">
        <v>209</v>
      </c>
      <c r="C70" s="36" t="s">
        <v>334</v>
      </c>
      <c r="D70" s="105">
        <f t="shared" si="1"/>
        <v>0</v>
      </c>
      <c r="E70" s="105">
        <f t="shared" si="1"/>
        <v>0</v>
      </c>
      <c r="F70" s="105">
        <f t="shared" si="1"/>
        <v>0.30150000000000005</v>
      </c>
      <c r="G70" s="105">
        <f t="shared" si="1"/>
        <v>0.30150000000000005</v>
      </c>
      <c r="H70" s="105">
        <f t="shared" si="1"/>
        <v>0.30150000000000005</v>
      </c>
    </row>
    <row r="71" spans="1:8" x14ac:dyDescent="0.2">
      <c r="C71" s="36" t="s">
        <v>336</v>
      </c>
      <c r="D71" s="105">
        <f t="shared" si="1"/>
        <v>0</v>
      </c>
      <c r="E71" s="105">
        <f t="shared" si="1"/>
        <v>0</v>
      </c>
      <c r="F71" s="105">
        <f t="shared" si="1"/>
        <v>0.23373134328358205</v>
      </c>
      <c r="G71" s="105">
        <f t="shared" si="1"/>
        <v>0.23373134328358205</v>
      </c>
      <c r="H71" s="105">
        <f t="shared" si="1"/>
        <v>0</v>
      </c>
    </row>
    <row r="72" spans="1:8" x14ac:dyDescent="0.2">
      <c r="A72" s="36" t="s">
        <v>170</v>
      </c>
      <c r="B72" s="36" t="s">
        <v>208</v>
      </c>
      <c r="C72" s="36" t="s">
        <v>334</v>
      </c>
      <c r="D72" s="105">
        <f t="shared" si="1"/>
        <v>0</v>
      </c>
      <c r="E72" s="105">
        <f t="shared" si="1"/>
        <v>0</v>
      </c>
      <c r="F72" s="105">
        <f t="shared" si="1"/>
        <v>0.30150000000000005</v>
      </c>
      <c r="G72" s="105">
        <f t="shared" si="1"/>
        <v>0.30150000000000005</v>
      </c>
      <c r="H72" s="105">
        <f t="shared" si="1"/>
        <v>0.30150000000000005</v>
      </c>
    </row>
    <row r="73" spans="1:8" x14ac:dyDescent="0.2">
      <c r="C73" s="36" t="s">
        <v>336</v>
      </c>
      <c r="D73" s="105">
        <f t="shared" si="1"/>
        <v>0</v>
      </c>
      <c r="E73" s="105">
        <f t="shared" si="1"/>
        <v>0</v>
      </c>
      <c r="F73" s="105">
        <f t="shared" si="1"/>
        <v>0.30150000000000005</v>
      </c>
      <c r="G73" s="105">
        <f t="shared" si="1"/>
        <v>0.55800000000000005</v>
      </c>
      <c r="H73" s="105">
        <f t="shared" si="1"/>
        <v>0.55800000000000005</v>
      </c>
    </row>
    <row r="74" spans="1:8" x14ac:dyDescent="0.2">
      <c r="B74" s="36" t="s">
        <v>209</v>
      </c>
      <c r="C74" s="36" t="s">
        <v>334</v>
      </c>
      <c r="D74" s="105">
        <f t="shared" si="1"/>
        <v>0</v>
      </c>
      <c r="E74" s="105">
        <f t="shared" si="1"/>
        <v>0</v>
      </c>
      <c r="F74" s="105">
        <f t="shared" si="1"/>
        <v>0.30150000000000005</v>
      </c>
      <c r="G74" s="105">
        <f t="shared" si="1"/>
        <v>0.30150000000000005</v>
      </c>
      <c r="H74" s="105">
        <f t="shared" si="1"/>
        <v>0.30150000000000005</v>
      </c>
    </row>
    <row r="75" spans="1:8" x14ac:dyDescent="0.2">
      <c r="C75" s="36" t="s">
        <v>336</v>
      </c>
      <c r="D75" s="105">
        <f t="shared" si="1"/>
        <v>0</v>
      </c>
      <c r="E75" s="105">
        <f t="shared" si="1"/>
        <v>0</v>
      </c>
      <c r="F75" s="105">
        <f t="shared" si="1"/>
        <v>0.30150000000000005</v>
      </c>
      <c r="G75" s="105">
        <f t="shared" si="1"/>
        <v>0.55800000000000005</v>
      </c>
      <c r="H75" s="105">
        <f t="shared" si="1"/>
        <v>0.55800000000000005</v>
      </c>
    </row>
    <row r="76" spans="1:8" x14ac:dyDescent="0.2">
      <c r="A76" s="36" t="s">
        <v>175</v>
      </c>
      <c r="B76" s="36" t="s">
        <v>84</v>
      </c>
      <c r="C76" s="36" t="s">
        <v>334</v>
      </c>
      <c r="D76" s="105">
        <f t="shared" si="1"/>
        <v>0.63</v>
      </c>
      <c r="E76" s="105">
        <f t="shared" si="1"/>
        <v>0</v>
      </c>
      <c r="F76" s="105">
        <f t="shared" si="1"/>
        <v>0.30150000000000005</v>
      </c>
      <c r="G76" s="105">
        <f t="shared" si="1"/>
        <v>0</v>
      </c>
      <c r="H76" s="105">
        <f t="shared" si="1"/>
        <v>0</v>
      </c>
    </row>
    <row r="77" spans="1:8" x14ac:dyDescent="0.2">
      <c r="C77" s="36" t="s">
        <v>335</v>
      </c>
      <c r="D77" s="105">
        <f t="shared" ref="D77:H86" si="2">D22*0.9</f>
        <v>0.41400000000000003</v>
      </c>
      <c r="E77" s="105">
        <f t="shared" si="2"/>
        <v>0</v>
      </c>
      <c r="F77" s="105">
        <f t="shared" si="2"/>
        <v>0.30150000000000005</v>
      </c>
      <c r="G77" s="105">
        <f t="shared" si="2"/>
        <v>0</v>
      </c>
      <c r="H77" s="105">
        <f t="shared" si="2"/>
        <v>0</v>
      </c>
    </row>
    <row r="78" spans="1:8" x14ac:dyDescent="0.2">
      <c r="A78" s="36" t="s">
        <v>173</v>
      </c>
      <c r="B78" s="36" t="s">
        <v>84</v>
      </c>
      <c r="C78" s="36" t="s">
        <v>334</v>
      </c>
      <c r="D78" s="105">
        <f t="shared" si="2"/>
        <v>0.63</v>
      </c>
      <c r="E78" s="105">
        <f t="shared" si="2"/>
        <v>0</v>
      </c>
      <c r="F78" s="105">
        <f t="shared" si="2"/>
        <v>0.30150000000000005</v>
      </c>
      <c r="G78" s="105">
        <f t="shared" si="2"/>
        <v>0</v>
      </c>
      <c r="H78" s="105">
        <f t="shared" si="2"/>
        <v>0</v>
      </c>
    </row>
    <row r="79" spans="1:8" x14ac:dyDescent="0.2">
      <c r="C79" s="36" t="s">
        <v>335</v>
      </c>
      <c r="D79" s="105">
        <f t="shared" si="2"/>
        <v>0.41400000000000003</v>
      </c>
      <c r="E79" s="105">
        <f t="shared" si="2"/>
        <v>0</v>
      </c>
      <c r="F79" s="105">
        <f t="shared" si="2"/>
        <v>0.30150000000000005</v>
      </c>
      <c r="G79" s="105">
        <f t="shared" si="2"/>
        <v>0</v>
      </c>
      <c r="H79" s="105">
        <f t="shared" si="2"/>
        <v>0</v>
      </c>
    </row>
    <row r="80" spans="1:8" x14ac:dyDescent="0.2">
      <c r="A80" s="36" t="s">
        <v>174</v>
      </c>
      <c r="B80" s="36" t="s">
        <v>84</v>
      </c>
      <c r="C80" s="36" t="s">
        <v>334</v>
      </c>
      <c r="D80" s="105">
        <f t="shared" si="2"/>
        <v>0.63</v>
      </c>
      <c r="E80" s="105">
        <f t="shared" si="2"/>
        <v>0</v>
      </c>
      <c r="F80" s="105">
        <f t="shared" si="2"/>
        <v>0.30150000000000005</v>
      </c>
      <c r="G80" s="105">
        <f t="shared" si="2"/>
        <v>0</v>
      </c>
      <c r="H80" s="105">
        <f t="shared" si="2"/>
        <v>0</v>
      </c>
    </row>
    <row r="81" spans="1:8" x14ac:dyDescent="0.2">
      <c r="C81" s="36" t="s">
        <v>335</v>
      </c>
      <c r="D81" s="105">
        <f t="shared" si="2"/>
        <v>0.41400000000000003</v>
      </c>
      <c r="E81" s="105">
        <f t="shared" si="2"/>
        <v>0</v>
      </c>
      <c r="F81" s="105">
        <f t="shared" si="2"/>
        <v>0.30150000000000005</v>
      </c>
      <c r="G81" s="105">
        <f t="shared" si="2"/>
        <v>0</v>
      </c>
      <c r="H81" s="105">
        <f t="shared" si="2"/>
        <v>0</v>
      </c>
    </row>
    <row r="82" spans="1:8" x14ac:dyDescent="0.2">
      <c r="A82" s="36" t="s">
        <v>197</v>
      </c>
      <c r="B82" s="36" t="s">
        <v>87</v>
      </c>
      <c r="C82" s="36" t="s">
        <v>334</v>
      </c>
      <c r="D82" s="105">
        <f t="shared" si="2"/>
        <v>0.9</v>
      </c>
      <c r="E82" s="105">
        <f t="shared" si="2"/>
        <v>0.9</v>
      </c>
      <c r="F82" s="105">
        <f t="shared" si="2"/>
        <v>0.30150000000000005</v>
      </c>
      <c r="G82" s="105">
        <f t="shared" si="2"/>
        <v>0.9</v>
      </c>
      <c r="H82" s="105">
        <f t="shared" si="2"/>
        <v>0.9</v>
      </c>
    </row>
    <row r="83" spans="1:8" x14ac:dyDescent="0.2">
      <c r="C83" s="36" t="s">
        <v>335</v>
      </c>
      <c r="D83" s="105">
        <f t="shared" si="2"/>
        <v>0</v>
      </c>
      <c r="E83" s="105">
        <f t="shared" si="2"/>
        <v>0</v>
      </c>
      <c r="F83" s="105">
        <f t="shared" si="2"/>
        <v>0.30150000000000005</v>
      </c>
      <c r="G83" s="105">
        <f t="shared" si="2"/>
        <v>0</v>
      </c>
      <c r="H83" s="105">
        <f t="shared" si="2"/>
        <v>0</v>
      </c>
    </row>
    <row r="84" spans="1:8" x14ac:dyDescent="0.2">
      <c r="C84" s="36" t="s">
        <v>336</v>
      </c>
      <c r="D84" s="105">
        <f t="shared" si="2"/>
        <v>0</v>
      </c>
      <c r="E84" s="105">
        <f t="shared" si="2"/>
        <v>0</v>
      </c>
      <c r="F84" s="105">
        <f t="shared" si="2"/>
        <v>0.30150000000000005</v>
      </c>
      <c r="G84" s="105">
        <f t="shared" si="2"/>
        <v>0</v>
      </c>
      <c r="H84" s="105">
        <f t="shared" si="2"/>
        <v>0</v>
      </c>
    </row>
    <row r="85" spans="1:8" x14ac:dyDescent="0.2">
      <c r="A85" s="36" t="s">
        <v>198</v>
      </c>
      <c r="B85" s="36" t="s">
        <v>87</v>
      </c>
      <c r="C85" s="36" t="s">
        <v>334</v>
      </c>
      <c r="D85" s="105">
        <f t="shared" si="2"/>
        <v>0.9</v>
      </c>
      <c r="E85" s="105">
        <f t="shared" si="2"/>
        <v>0.9</v>
      </c>
      <c r="F85" s="105">
        <f t="shared" si="2"/>
        <v>0.30150000000000005</v>
      </c>
      <c r="G85" s="105">
        <f t="shared" si="2"/>
        <v>0.9</v>
      </c>
      <c r="H85" s="105">
        <f t="shared" si="2"/>
        <v>0.9</v>
      </c>
    </row>
    <row r="86" spans="1:8" x14ac:dyDescent="0.2">
      <c r="C86" s="36" t="s">
        <v>335</v>
      </c>
      <c r="D86" s="105">
        <f t="shared" si="2"/>
        <v>0</v>
      </c>
      <c r="E86" s="105">
        <f t="shared" si="2"/>
        <v>0</v>
      </c>
      <c r="F86" s="105">
        <f t="shared" si="2"/>
        <v>0.30150000000000005</v>
      </c>
      <c r="G86" s="105">
        <f t="shared" si="2"/>
        <v>0</v>
      </c>
      <c r="H86" s="105">
        <f t="shared" si="2"/>
        <v>0</v>
      </c>
    </row>
    <row r="87" spans="1:8" x14ac:dyDescent="0.2">
      <c r="C87" s="36" t="s">
        <v>336</v>
      </c>
      <c r="D87" s="105">
        <f t="shared" ref="D87:H96" si="3">D32*0.9</f>
        <v>0</v>
      </c>
      <c r="E87" s="105">
        <f t="shared" si="3"/>
        <v>0</v>
      </c>
      <c r="F87" s="105">
        <f t="shared" si="3"/>
        <v>0.30150000000000005</v>
      </c>
      <c r="G87" s="105">
        <f t="shared" si="3"/>
        <v>0</v>
      </c>
      <c r="H87" s="105">
        <f t="shared" si="3"/>
        <v>0</v>
      </c>
    </row>
    <row r="88" spans="1:8" x14ac:dyDescent="0.2">
      <c r="A88" s="36" t="s">
        <v>196</v>
      </c>
      <c r="B88" s="36" t="s">
        <v>87</v>
      </c>
      <c r="C88" s="36" t="s">
        <v>334</v>
      </c>
      <c r="D88" s="105">
        <f t="shared" si="3"/>
        <v>0.9</v>
      </c>
      <c r="E88" s="105">
        <f t="shared" si="3"/>
        <v>0.9</v>
      </c>
      <c r="F88" s="105">
        <f t="shared" si="3"/>
        <v>0.30150000000000005</v>
      </c>
      <c r="G88" s="105">
        <f t="shared" si="3"/>
        <v>0.9</v>
      </c>
      <c r="H88" s="105">
        <f t="shared" si="3"/>
        <v>0.9</v>
      </c>
    </row>
    <row r="89" spans="1:8" x14ac:dyDescent="0.2">
      <c r="C89" s="36" t="s">
        <v>335</v>
      </c>
      <c r="D89" s="105">
        <f t="shared" si="3"/>
        <v>0</v>
      </c>
      <c r="E89" s="105">
        <f t="shared" si="3"/>
        <v>0</v>
      </c>
      <c r="F89" s="105">
        <f t="shared" si="3"/>
        <v>0.30150000000000005</v>
      </c>
      <c r="G89" s="105">
        <f t="shared" si="3"/>
        <v>0</v>
      </c>
      <c r="H89" s="105">
        <f t="shared" si="3"/>
        <v>0</v>
      </c>
    </row>
    <row r="90" spans="1:8" x14ac:dyDescent="0.2">
      <c r="C90" s="36" t="s">
        <v>336</v>
      </c>
      <c r="D90" s="105">
        <f t="shared" si="3"/>
        <v>0</v>
      </c>
      <c r="E90" s="105">
        <f t="shared" si="3"/>
        <v>0</v>
      </c>
      <c r="F90" s="105">
        <f t="shared" si="3"/>
        <v>0.30150000000000005</v>
      </c>
      <c r="G90" s="105">
        <f t="shared" si="3"/>
        <v>0</v>
      </c>
      <c r="H90" s="105">
        <f t="shared" si="3"/>
        <v>0</v>
      </c>
    </row>
    <row r="91" spans="1:8" x14ac:dyDescent="0.2">
      <c r="A91" s="36" t="s">
        <v>195</v>
      </c>
      <c r="B91" s="36" t="s">
        <v>87</v>
      </c>
      <c r="C91" s="36" t="s">
        <v>334</v>
      </c>
      <c r="D91" s="105">
        <f t="shared" si="3"/>
        <v>0.9</v>
      </c>
      <c r="E91" s="105">
        <f t="shared" si="3"/>
        <v>0.9</v>
      </c>
      <c r="F91" s="105">
        <f t="shared" si="3"/>
        <v>0.30150000000000005</v>
      </c>
      <c r="G91" s="105">
        <f t="shared" si="3"/>
        <v>0.9</v>
      </c>
      <c r="H91" s="105">
        <f t="shared" si="3"/>
        <v>0.9</v>
      </c>
    </row>
    <row r="92" spans="1:8" x14ac:dyDescent="0.2">
      <c r="C92" s="36" t="s">
        <v>335</v>
      </c>
      <c r="D92" s="105">
        <f t="shared" si="3"/>
        <v>0</v>
      </c>
      <c r="E92" s="105">
        <f t="shared" si="3"/>
        <v>0</v>
      </c>
      <c r="F92" s="105">
        <f t="shared" si="3"/>
        <v>0.30150000000000005</v>
      </c>
      <c r="G92" s="105">
        <f t="shared" si="3"/>
        <v>0</v>
      </c>
      <c r="H92" s="105">
        <f t="shared" si="3"/>
        <v>0</v>
      </c>
    </row>
    <row r="93" spans="1:8" x14ac:dyDescent="0.2">
      <c r="C93" s="36" t="s">
        <v>336</v>
      </c>
      <c r="D93" s="105">
        <f t="shared" si="3"/>
        <v>0</v>
      </c>
      <c r="E93" s="105">
        <f t="shared" si="3"/>
        <v>0</v>
      </c>
      <c r="F93" s="105">
        <f t="shared" si="3"/>
        <v>0.30150000000000005</v>
      </c>
      <c r="G93" s="105">
        <f t="shared" si="3"/>
        <v>0</v>
      </c>
      <c r="H93" s="105">
        <f t="shared" si="3"/>
        <v>0</v>
      </c>
    </row>
    <row r="94" spans="1:8" x14ac:dyDescent="0.2">
      <c r="A94" s="36" t="s">
        <v>194</v>
      </c>
      <c r="B94" s="36" t="s">
        <v>87</v>
      </c>
      <c r="C94" s="36" t="s">
        <v>334</v>
      </c>
      <c r="D94" s="105">
        <f t="shared" si="3"/>
        <v>0.9</v>
      </c>
      <c r="E94" s="105">
        <f t="shared" si="3"/>
        <v>0.9</v>
      </c>
      <c r="F94" s="105">
        <f t="shared" si="3"/>
        <v>0.30150000000000005</v>
      </c>
      <c r="G94" s="105">
        <f t="shared" si="3"/>
        <v>0.9</v>
      </c>
      <c r="H94" s="105">
        <f t="shared" si="3"/>
        <v>0.9</v>
      </c>
    </row>
    <row r="95" spans="1:8" x14ac:dyDescent="0.2">
      <c r="C95" s="36" t="s">
        <v>335</v>
      </c>
      <c r="D95" s="105">
        <f t="shared" si="3"/>
        <v>0</v>
      </c>
      <c r="E95" s="105">
        <f t="shared" si="3"/>
        <v>0</v>
      </c>
      <c r="F95" s="105">
        <f t="shared" si="3"/>
        <v>0.30150000000000005</v>
      </c>
      <c r="G95" s="105">
        <f t="shared" si="3"/>
        <v>0</v>
      </c>
      <c r="H95" s="105">
        <f t="shared" si="3"/>
        <v>0</v>
      </c>
    </row>
    <row r="96" spans="1:8" x14ac:dyDescent="0.2">
      <c r="C96" s="36" t="s">
        <v>336</v>
      </c>
      <c r="D96" s="105">
        <f t="shared" si="3"/>
        <v>0</v>
      </c>
      <c r="E96" s="105">
        <f t="shared" si="3"/>
        <v>0</v>
      </c>
      <c r="F96" s="105">
        <f t="shared" si="3"/>
        <v>0.30150000000000005</v>
      </c>
      <c r="G96" s="105">
        <f t="shared" si="3"/>
        <v>0</v>
      </c>
      <c r="H96" s="105">
        <f t="shared" si="3"/>
        <v>0</v>
      </c>
    </row>
    <row r="97" spans="1:8" x14ac:dyDescent="0.2">
      <c r="A97" s="36" t="s">
        <v>200</v>
      </c>
      <c r="B97" s="36" t="s">
        <v>87</v>
      </c>
      <c r="C97" s="36" t="s">
        <v>334</v>
      </c>
      <c r="D97" s="105">
        <f t="shared" ref="D97:H106" si="4">D42*0.9</f>
        <v>0.27</v>
      </c>
      <c r="E97" s="105">
        <f t="shared" si="4"/>
        <v>0.27</v>
      </c>
      <c r="F97" s="105">
        <f t="shared" si="4"/>
        <v>0.30150000000000005</v>
      </c>
      <c r="G97" s="105">
        <f t="shared" si="4"/>
        <v>0.27</v>
      </c>
      <c r="H97" s="105">
        <f t="shared" si="4"/>
        <v>0.27</v>
      </c>
    </row>
    <row r="98" spans="1:8" x14ac:dyDescent="0.2">
      <c r="C98" s="36" t="s">
        <v>335</v>
      </c>
      <c r="D98" s="105">
        <f t="shared" si="4"/>
        <v>0.45</v>
      </c>
      <c r="E98" s="105">
        <f t="shared" si="4"/>
        <v>0.45</v>
      </c>
      <c r="F98" s="105">
        <f t="shared" si="4"/>
        <v>0.30150000000000005</v>
      </c>
      <c r="G98" s="105">
        <f t="shared" si="4"/>
        <v>0.45</v>
      </c>
      <c r="H98" s="105">
        <f t="shared" si="4"/>
        <v>0.45</v>
      </c>
    </row>
    <row r="99" spans="1:8" x14ac:dyDescent="0.2">
      <c r="C99" s="36" t="s">
        <v>336</v>
      </c>
      <c r="D99" s="105">
        <f t="shared" si="4"/>
        <v>0.58500000000000008</v>
      </c>
      <c r="E99" s="105">
        <f t="shared" si="4"/>
        <v>0.58500000000000008</v>
      </c>
      <c r="F99" s="105">
        <f t="shared" si="4"/>
        <v>0.30150000000000005</v>
      </c>
      <c r="G99" s="105">
        <f t="shared" si="4"/>
        <v>0.58500000000000008</v>
      </c>
      <c r="H99" s="105">
        <f t="shared" si="4"/>
        <v>0.58500000000000008</v>
      </c>
    </row>
    <row r="100" spans="1:8" x14ac:dyDescent="0.2">
      <c r="B100" s="36" t="s">
        <v>88</v>
      </c>
      <c r="C100" s="36" t="s">
        <v>334</v>
      </c>
      <c r="D100" s="105">
        <f t="shared" si="4"/>
        <v>0.27</v>
      </c>
      <c r="E100" s="105">
        <f t="shared" si="4"/>
        <v>0.27</v>
      </c>
      <c r="F100" s="105">
        <f t="shared" si="4"/>
        <v>0.30150000000000005</v>
      </c>
      <c r="G100" s="105">
        <f t="shared" si="4"/>
        <v>0.27</v>
      </c>
      <c r="H100" s="105">
        <f t="shared" si="4"/>
        <v>0.27</v>
      </c>
    </row>
    <row r="101" spans="1:8" x14ac:dyDescent="0.2">
      <c r="C101" s="36" t="s">
        <v>335</v>
      </c>
      <c r="D101" s="105">
        <f t="shared" si="4"/>
        <v>0.441</v>
      </c>
      <c r="E101" s="105">
        <f t="shared" si="4"/>
        <v>0.441</v>
      </c>
      <c r="F101" s="105">
        <f t="shared" si="4"/>
        <v>0.30150000000000005</v>
      </c>
      <c r="G101" s="105">
        <f t="shared" si="4"/>
        <v>0.441</v>
      </c>
      <c r="H101" s="105">
        <f t="shared" si="4"/>
        <v>0.441</v>
      </c>
    </row>
    <row r="102" spans="1:8" x14ac:dyDescent="0.2">
      <c r="C102" s="36" t="s">
        <v>336</v>
      </c>
      <c r="D102" s="105">
        <f t="shared" si="4"/>
        <v>0.46800000000000003</v>
      </c>
      <c r="E102" s="105">
        <f t="shared" si="4"/>
        <v>0.46800000000000003</v>
      </c>
      <c r="F102" s="105">
        <f t="shared" si="4"/>
        <v>0.30150000000000005</v>
      </c>
      <c r="G102" s="105">
        <f t="shared" si="4"/>
        <v>0.46800000000000003</v>
      </c>
      <c r="H102" s="105">
        <f t="shared" si="4"/>
        <v>0.46800000000000003</v>
      </c>
    </row>
    <row r="103" spans="1:8" x14ac:dyDescent="0.2">
      <c r="A103" s="36" t="s">
        <v>191</v>
      </c>
      <c r="B103" s="36" t="s">
        <v>87</v>
      </c>
      <c r="C103" s="36" t="s">
        <v>334</v>
      </c>
      <c r="D103" s="105">
        <f t="shared" si="4"/>
        <v>0.79200000000000004</v>
      </c>
      <c r="E103" s="105">
        <f t="shared" si="4"/>
        <v>0.79200000000000004</v>
      </c>
      <c r="F103" s="105">
        <f t="shared" si="4"/>
        <v>0.30150000000000005</v>
      </c>
      <c r="G103" s="105">
        <f t="shared" si="4"/>
        <v>0.79200000000000004</v>
      </c>
      <c r="H103" s="105">
        <f t="shared" si="4"/>
        <v>0.79200000000000004</v>
      </c>
    </row>
    <row r="104" spans="1:8" x14ac:dyDescent="0.2">
      <c r="C104" s="36" t="s">
        <v>335</v>
      </c>
      <c r="D104" s="105">
        <f t="shared" si="4"/>
        <v>0.83700000000000008</v>
      </c>
      <c r="E104" s="105">
        <f t="shared" si="4"/>
        <v>0.83700000000000008</v>
      </c>
      <c r="F104" s="105">
        <f t="shared" si="4"/>
        <v>0.30150000000000005</v>
      </c>
      <c r="G104" s="105">
        <f t="shared" si="4"/>
        <v>0.83700000000000008</v>
      </c>
      <c r="H104" s="105">
        <f t="shared" si="4"/>
        <v>0.83700000000000008</v>
      </c>
    </row>
    <row r="105" spans="1:8" x14ac:dyDescent="0.2">
      <c r="A105" s="36" t="s">
        <v>199</v>
      </c>
      <c r="B105" s="36" t="s">
        <v>87</v>
      </c>
      <c r="C105" s="36" t="s">
        <v>334</v>
      </c>
      <c r="D105" s="105">
        <f t="shared" si="4"/>
        <v>0.9</v>
      </c>
      <c r="E105" s="105">
        <f t="shared" si="4"/>
        <v>0.9</v>
      </c>
      <c r="F105" s="105">
        <f t="shared" si="4"/>
        <v>0.30150000000000005</v>
      </c>
      <c r="G105" s="105">
        <f t="shared" si="4"/>
        <v>0.9</v>
      </c>
      <c r="H105" s="105">
        <f t="shared" si="4"/>
        <v>0.9</v>
      </c>
    </row>
    <row r="106" spans="1:8" x14ac:dyDescent="0.2">
      <c r="C106" s="36" t="s">
        <v>335</v>
      </c>
      <c r="D106" s="105">
        <f t="shared" si="4"/>
        <v>0.77400000000000002</v>
      </c>
      <c r="E106" s="105">
        <f t="shared" si="4"/>
        <v>0.77400000000000002</v>
      </c>
      <c r="F106" s="105">
        <f t="shared" si="4"/>
        <v>0.30150000000000005</v>
      </c>
      <c r="G106" s="105">
        <f t="shared" si="4"/>
        <v>0.77400000000000002</v>
      </c>
      <c r="H106" s="105">
        <f t="shared" si="4"/>
        <v>0.77400000000000002</v>
      </c>
    </row>
    <row r="107" spans="1:8" x14ac:dyDescent="0.2">
      <c r="A107" s="36" t="s">
        <v>184</v>
      </c>
      <c r="B107" s="36" t="s">
        <v>82</v>
      </c>
      <c r="C107" s="36" t="s">
        <v>334</v>
      </c>
      <c r="D107" s="105">
        <f t="shared" ref="D107:H108" si="5">D52*0.9</f>
        <v>0.52200000000000002</v>
      </c>
      <c r="E107" s="105">
        <f t="shared" si="5"/>
        <v>0.52200000000000002</v>
      </c>
      <c r="F107" s="105">
        <f t="shared" si="5"/>
        <v>0.30150000000000005</v>
      </c>
      <c r="G107" s="105">
        <f t="shared" si="5"/>
        <v>0</v>
      </c>
      <c r="H107" s="105">
        <f t="shared" si="5"/>
        <v>0</v>
      </c>
    </row>
    <row r="108" spans="1:8" x14ac:dyDescent="0.2">
      <c r="C108" s="36" t="s">
        <v>335</v>
      </c>
      <c r="D108" s="105">
        <f t="shared" si="5"/>
        <v>0.45900000000000002</v>
      </c>
      <c r="E108" s="105">
        <f t="shared" si="5"/>
        <v>0.45900000000000002</v>
      </c>
      <c r="F108" s="105">
        <f t="shared" si="5"/>
        <v>0.30150000000000005</v>
      </c>
      <c r="G108" s="105">
        <f t="shared" si="5"/>
        <v>0</v>
      </c>
      <c r="H108" s="105">
        <f t="shared" si="5"/>
        <v>0</v>
      </c>
    </row>
    <row r="110" spans="1:8" s="108" customFormat="1" x14ac:dyDescent="0.2">
      <c r="A110" s="111" t="s">
        <v>332</v>
      </c>
      <c r="B110" s="112"/>
      <c r="C110" s="112"/>
    </row>
    <row r="111" spans="1:8" x14ac:dyDescent="0.2">
      <c r="A111" s="71" t="s">
        <v>160</v>
      </c>
      <c r="B111" s="71" t="s">
        <v>333</v>
      </c>
      <c r="C111" s="96" t="s">
        <v>12</v>
      </c>
      <c r="D111" s="71" t="s">
        <v>109</v>
      </c>
      <c r="E111" s="71" t="s">
        <v>96</v>
      </c>
      <c r="F111" s="71" t="s">
        <v>97</v>
      </c>
      <c r="G111" s="71" t="s">
        <v>98</v>
      </c>
      <c r="H111" s="71" t="s">
        <v>99</v>
      </c>
    </row>
    <row r="112" spans="1:8" x14ac:dyDescent="0.2">
      <c r="A112" s="36" t="s">
        <v>193</v>
      </c>
      <c r="B112" s="36" t="s">
        <v>87</v>
      </c>
      <c r="C112" s="36" t="s">
        <v>334</v>
      </c>
      <c r="D112" s="105">
        <f t="shared" ref="D112:H121" si="6">D2*1.05</f>
        <v>0</v>
      </c>
      <c r="E112" s="105">
        <f t="shared" si="6"/>
        <v>0</v>
      </c>
      <c r="F112" s="105">
        <f t="shared" si="6"/>
        <v>0.35175000000000006</v>
      </c>
      <c r="G112" s="105">
        <f t="shared" si="6"/>
        <v>0.35175000000000006</v>
      </c>
      <c r="H112" s="105">
        <f t="shared" si="6"/>
        <v>0.35175000000000006</v>
      </c>
    </row>
    <row r="113" spans="1:8" x14ac:dyDescent="0.2">
      <c r="C113" s="36" t="s">
        <v>335</v>
      </c>
      <c r="D113" s="105">
        <f t="shared" si="6"/>
        <v>0</v>
      </c>
      <c r="E113" s="105">
        <f t="shared" si="6"/>
        <v>0</v>
      </c>
      <c r="F113" s="105">
        <f t="shared" si="6"/>
        <v>0.55791044776119403</v>
      </c>
      <c r="G113" s="105">
        <f t="shared" si="6"/>
        <v>0.55791044776119403</v>
      </c>
      <c r="H113" s="105">
        <f t="shared" si="6"/>
        <v>0.55791044776119403</v>
      </c>
    </row>
    <row r="114" spans="1:8" x14ac:dyDescent="0.2">
      <c r="C114" s="36" t="s">
        <v>336</v>
      </c>
      <c r="D114" s="105">
        <f t="shared" si="6"/>
        <v>0</v>
      </c>
      <c r="E114" s="105">
        <f t="shared" si="6"/>
        <v>0</v>
      </c>
      <c r="F114" s="105">
        <f t="shared" si="6"/>
        <v>0.40432835820895541</v>
      </c>
      <c r="G114" s="105">
        <f t="shared" si="6"/>
        <v>0.40432835820895541</v>
      </c>
      <c r="H114" s="105">
        <f t="shared" si="6"/>
        <v>0.40432835820895541</v>
      </c>
    </row>
    <row r="115" spans="1:8" x14ac:dyDescent="0.2">
      <c r="A115" s="36" t="s">
        <v>192</v>
      </c>
      <c r="B115" s="36" t="s">
        <v>208</v>
      </c>
      <c r="C115" s="36" t="s">
        <v>334</v>
      </c>
      <c r="D115" s="105">
        <f t="shared" si="6"/>
        <v>0</v>
      </c>
      <c r="E115" s="105">
        <f t="shared" si="6"/>
        <v>0</v>
      </c>
      <c r="F115" s="105">
        <f t="shared" si="6"/>
        <v>0.35175000000000006</v>
      </c>
      <c r="G115" s="105">
        <f t="shared" si="6"/>
        <v>0.35175000000000006</v>
      </c>
      <c r="H115" s="105">
        <f t="shared" si="6"/>
        <v>0.35175000000000006</v>
      </c>
    </row>
    <row r="116" spans="1:8" x14ac:dyDescent="0.2">
      <c r="C116" s="36" t="s">
        <v>336</v>
      </c>
      <c r="D116" s="105">
        <f t="shared" si="6"/>
        <v>0</v>
      </c>
      <c r="E116" s="105">
        <f t="shared" si="6"/>
        <v>0</v>
      </c>
      <c r="F116" s="105">
        <f t="shared" si="6"/>
        <v>0.27268656716417905</v>
      </c>
      <c r="G116" s="105">
        <f t="shared" si="6"/>
        <v>0.27268656716417905</v>
      </c>
      <c r="H116" s="105">
        <f t="shared" si="6"/>
        <v>0</v>
      </c>
    </row>
    <row r="117" spans="1:8" x14ac:dyDescent="0.2">
      <c r="B117" s="36" t="s">
        <v>209</v>
      </c>
      <c r="C117" s="36" t="s">
        <v>334</v>
      </c>
      <c r="D117" s="105">
        <f t="shared" si="6"/>
        <v>0</v>
      </c>
      <c r="E117" s="105">
        <f t="shared" si="6"/>
        <v>0</v>
      </c>
      <c r="F117" s="105">
        <f t="shared" si="6"/>
        <v>0.35175000000000006</v>
      </c>
      <c r="G117" s="105">
        <f t="shared" si="6"/>
        <v>0.35175000000000006</v>
      </c>
      <c r="H117" s="105">
        <f t="shared" si="6"/>
        <v>0.35175000000000006</v>
      </c>
    </row>
    <row r="118" spans="1:8" x14ac:dyDescent="0.2">
      <c r="C118" s="36" t="s">
        <v>336</v>
      </c>
      <c r="D118" s="105">
        <f t="shared" si="6"/>
        <v>0</v>
      </c>
      <c r="E118" s="105">
        <f t="shared" si="6"/>
        <v>0</v>
      </c>
      <c r="F118" s="105">
        <f t="shared" si="6"/>
        <v>0.27268656716417905</v>
      </c>
      <c r="G118" s="105">
        <f t="shared" si="6"/>
        <v>0.27268656716417905</v>
      </c>
      <c r="H118" s="105">
        <f t="shared" si="6"/>
        <v>0</v>
      </c>
    </row>
    <row r="119" spans="1:8" x14ac:dyDescent="0.2">
      <c r="A119" s="36" t="s">
        <v>185</v>
      </c>
      <c r="B119" s="36" t="s">
        <v>208</v>
      </c>
      <c r="C119" s="36" t="s">
        <v>334</v>
      </c>
      <c r="D119" s="105">
        <f t="shared" si="6"/>
        <v>0</v>
      </c>
      <c r="E119" s="105">
        <f t="shared" si="6"/>
        <v>0</v>
      </c>
      <c r="F119" s="105">
        <f t="shared" si="6"/>
        <v>0.35175000000000006</v>
      </c>
      <c r="G119" s="105">
        <f t="shared" si="6"/>
        <v>0.35175000000000006</v>
      </c>
      <c r="H119" s="105">
        <f t="shared" si="6"/>
        <v>0.35175000000000006</v>
      </c>
    </row>
    <row r="120" spans="1:8" x14ac:dyDescent="0.2">
      <c r="C120" s="36" t="s">
        <v>336</v>
      </c>
      <c r="D120" s="105">
        <f t="shared" si="6"/>
        <v>0</v>
      </c>
      <c r="E120" s="105">
        <f t="shared" si="6"/>
        <v>0</v>
      </c>
      <c r="F120" s="105">
        <f t="shared" si="6"/>
        <v>0.27268656716417905</v>
      </c>
      <c r="G120" s="105">
        <f t="shared" si="6"/>
        <v>0.27268656716417905</v>
      </c>
      <c r="H120" s="105">
        <f t="shared" si="6"/>
        <v>0</v>
      </c>
    </row>
    <row r="121" spans="1:8" x14ac:dyDescent="0.2">
      <c r="B121" s="36" t="s">
        <v>209</v>
      </c>
      <c r="C121" s="36" t="s">
        <v>334</v>
      </c>
      <c r="D121" s="105">
        <f t="shared" si="6"/>
        <v>0</v>
      </c>
      <c r="E121" s="105">
        <f t="shared" si="6"/>
        <v>0</v>
      </c>
      <c r="F121" s="105">
        <f t="shared" si="6"/>
        <v>0.35175000000000006</v>
      </c>
      <c r="G121" s="105">
        <f t="shared" si="6"/>
        <v>0.35175000000000006</v>
      </c>
      <c r="H121" s="105">
        <f t="shared" si="6"/>
        <v>0.35175000000000006</v>
      </c>
    </row>
    <row r="122" spans="1:8" x14ac:dyDescent="0.2">
      <c r="C122" s="36" t="s">
        <v>336</v>
      </c>
      <c r="D122" s="105">
        <f t="shared" ref="D122:H131" si="7">D12*1.05</f>
        <v>0</v>
      </c>
      <c r="E122" s="105">
        <f t="shared" si="7"/>
        <v>0</v>
      </c>
      <c r="F122" s="105">
        <f t="shared" si="7"/>
        <v>0.27268656716417905</v>
      </c>
      <c r="G122" s="105">
        <f t="shared" si="7"/>
        <v>0.27268656716417905</v>
      </c>
      <c r="H122" s="105">
        <f t="shared" si="7"/>
        <v>0</v>
      </c>
    </row>
    <row r="123" spans="1:8" x14ac:dyDescent="0.2">
      <c r="A123" s="36" t="s">
        <v>205</v>
      </c>
      <c r="B123" s="36" t="s">
        <v>208</v>
      </c>
      <c r="C123" s="36" t="s">
        <v>334</v>
      </c>
      <c r="D123" s="105">
        <f t="shared" si="7"/>
        <v>0</v>
      </c>
      <c r="E123" s="105">
        <f t="shared" si="7"/>
        <v>0</v>
      </c>
      <c r="F123" s="105">
        <f t="shared" si="7"/>
        <v>0.35175000000000006</v>
      </c>
      <c r="G123" s="105">
        <f t="shared" si="7"/>
        <v>0.35175000000000006</v>
      </c>
      <c r="H123" s="105">
        <f t="shared" si="7"/>
        <v>0.35175000000000006</v>
      </c>
    </row>
    <row r="124" spans="1:8" x14ac:dyDescent="0.2">
      <c r="C124" s="36" t="s">
        <v>336</v>
      </c>
      <c r="D124" s="105">
        <f t="shared" si="7"/>
        <v>0</v>
      </c>
      <c r="E124" s="105">
        <f t="shared" si="7"/>
        <v>0</v>
      </c>
      <c r="F124" s="105">
        <f t="shared" si="7"/>
        <v>0.27268656716417905</v>
      </c>
      <c r="G124" s="105">
        <f t="shared" si="7"/>
        <v>0.27268656716417905</v>
      </c>
      <c r="H124" s="105">
        <f t="shared" si="7"/>
        <v>0</v>
      </c>
    </row>
    <row r="125" spans="1:8" x14ac:dyDescent="0.2">
      <c r="B125" s="36" t="s">
        <v>209</v>
      </c>
      <c r="C125" s="36" t="s">
        <v>334</v>
      </c>
      <c r="D125" s="105">
        <f t="shared" si="7"/>
        <v>0</v>
      </c>
      <c r="E125" s="105">
        <f t="shared" si="7"/>
        <v>0</v>
      </c>
      <c r="F125" s="105">
        <f t="shared" si="7"/>
        <v>0.35175000000000006</v>
      </c>
      <c r="G125" s="105">
        <f t="shared" si="7"/>
        <v>0.35175000000000006</v>
      </c>
      <c r="H125" s="105">
        <f t="shared" si="7"/>
        <v>0.35175000000000006</v>
      </c>
    </row>
    <row r="126" spans="1:8" x14ac:dyDescent="0.2">
      <c r="C126" s="36" t="s">
        <v>336</v>
      </c>
      <c r="D126" s="105">
        <f t="shared" si="7"/>
        <v>0</v>
      </c>
      <c r="E126" s="105">
        <f t="shared" si="7"/>
        <v>0</v>
      </c>
      <c r="F126" s="105">
        <f t="shared" si="7"/>
        <v>0.27268656716417905</v>
      </c>
      <c r="G126" s="105">
        <f t="shared" si="7"/>
        <v>0.27268656716417905</v>
      </c>
      <c r="H126" s="105">
        <f t="shared" si="7"/>
        <v>0</v>
      </c>
    </row>
    <row r="127" spans="1:8" x14ac:dyDescent="0.2">
      <c r="A127" s="36" t="s">
        <v>170</v>
      </c>
      <c r="B127" s="36" t="s">
        <v>208</v>
      </c>
      <c r="C127" s="36" t="s">
        <v>334</v>
      </c>
      <c r="D127" s="105">
        <f t="shared" si="7"/>
        <v>0</v>
      </c>
      <c r="E127" s="105">
        <f t="shared" si="7"/>
        <v>0</v>
      </c>
      <c r="F127" s="105">
        <f t="shared" si="7"/>
        <v>0.35175000000000006</v>
      </c>
      <c r="G127" s="105">
        <f t="shared" si="7"/>
        <v>0.35175000000000006</v>
      </c>
      <c r="H127" s="105">
        <f t="shared" si="7"/>
        <v>0.35175000000000006</v>
      </c>
    </row>
    <row r="128" spans="1:8" x14ac:dyDescent="0.2">
      <c r="C128" s="36" t="s">
        <v>336</v>
      </c>
      <c r="D128" s="105">
        <f t="shared" si="7"/>
        <v>0</v>
      </c>
      <c r="E128" s="105">
        <f t="shared" si="7"/>
        <v>0</v>
      </c>
      <c r="F128" s="105">
        <f t="shared" si="7"/>
        <v>0.35175000000000006</v>
      </c>
      <c r="G128" s="105">
        <f t="shared" si="7"/>
        <v>0.65100000000000002</v>
      </c>
      <c r="H128" s="105">
        <f t="shared" si="7"/>
        <v>0.65100000000000002</v>
      </c>
    </row>
    <row r="129" spans="1:8" x14ac:dyDescent="0.2">
      <c r="B129" s="36" t="s">
        <v>209</v>
      </c>
      <c r="C129" s="36" t="s">
        <v>334</v>
      </c>
      <c r="D129" s="105">
        <f t="shared" si="7"/>
        <v>0</v>
      </c>
      <c r="E129" s="105">
        <f t="shared" si="7"/>
        <v>0</v>
      </c>
      <c r="F129" s="105">
        <f t="shared" si="7"/>
        <v>0.35175000000000006</v>
      </c>
      <c r="G129" s="105">
        <f t="shared" si="7"/>
        <v>0.35175000000000006</v>
      </c>
      <c r="H129" s="105">
        <f t="shared" si="7"/>
        <v>0.35175000000000006</v>
      </c>
    </row>
    <row r="130" spans="1:8" x14ac:dyDescent="0.2">
      <c r="C130" s="36" t="s">
        <v>336</v>
      </c>
      <c r="D130" s="105">
        <f t="shared" si="7"/>
        <v>0</v>
      </c>
      <c r="E130" s="105">
        <f t="shared" si="7"/>
        <v>0</v>
      </c>
      <c r="F130" s="105">
        <f t="shared" si="7"/>
        <v>0.35175000000000006</v>
      </c>
      <c r="G130" s="105">
        <f t="shared" si="7"/>
        <v>0.65100000000000002</v>
      </c>
      <c r="H130" s="105">
        <f t="shared" si="7"/>
        <v>0.65100000000000002</v>
      </c>
    </row>
    <row r="131" spans="1:8" x14ac:dyDescent="0.2">
      <c r="A131" s="36" t="s">
        <v>175</v>
      </c>
      <c r="B131" s="36" t="s">
        <v>84</v>
      </c>
      <c r="C131" s="36" t="s">
        <v>334</v>
      </c>
      <c r="D131" s="105">
        <f t="shared" si="7"/>
        <v>0.73499999999999999</v>
      </c>
      <c r="E131" s="105">
        <f t="shared" si="7"/>
        <v>0</v>
      </c>
      <c r="F131" s="105">
        <f t="shared" si="7"/>
        <v>0.35175000000000006</v>
      </c>
      <c r="G131" s="105">
        <f t="shared" si="7"/>
        <v>0</v>
      </c>
      <c r="H131" s="105">
        <f t="shared" si="7"/>
        <v>0</v>
      </c>
    </row>
    <row r="132" spans="1:8" x14ac:dyDescent="0.2">
      <c r="C132" s="36" t="s">
        <v>335</v>
      </c>
      <c r="D132" s="105">
        <f t="shared" ref="D132:H141" si="8">D22*1.05</f>
        <v>0.48300000000000004</v>
      </c>
      <c r="E132" s="105">
        <f t="shared" si="8"/>
        <v>0</v>
      </c>
      <c r="F132" s="105">
        <f t="shared" si="8"/>
        <v>0.35175000000000006</v>
      </c>
      <c r="G132" s="105">
        <f t="shared" si="8"/>
        <v>0</v>
      </c>
      <c r="H132" s="105">
        <f t="shared" si="8"/>
        <v>0</v>
      </c>
    </row>
    <row r="133" spans="1:8" x14ac:dyDescent="0.2">
      <c r="A133" s="36" t="s">
        <v>173</v>
      </c>
      <c r="B133" s="36" t="s">
        <v>84</v>
      </c>
      <c r="C133" s="36" t="s">
        <v>334</v>
      </c>
      <c r="D133" s="105">
        <f t="shared" si="8"/>
        <v>0.73499999999999999</v>
      </c>
      <c r="E133" s="105">
        <f t="shared" si="8"/>
        <v>0</v>
      </c>
      <c r="F133" s="105">
        <f t="shared" si="8"/>
        <v>0.35175000000000006</v>
      </c>
      <c r="G133" s="105">
        <f t="shared" si="8"/>
        <v>0</v>
      </c>
      <c r="H133" s="105">
        <f t="shared" si="8"/>
        <v>0</v>
      </c>
    </row>
    <row r="134" spans="1:8" x14ac:dyDescent="0.2">
      <c r="C134" s="36" t="s">
        <v>335</v>
      </c>
      <c r="D134" s="105">
        <f t="shared" si="8"/>
        <v>0.48300000000000004</v>
      </c>
      <c r="E134" s="105">
        <f t="shared" si="8"/>
        <v>0</v>
      </c>
      <c r="F134" s="105">
        <f t="shared" si="8"/>
        <v>0.35175000000000006</v>
      </c>
      <c r="G134" s="105">
        <f t="shared" si="8"/>
        <v>0</v>
      </c>
      <c r="H134" s="105">
        <f t="shared" si="8"/>
        <v>0</v>
      </c>
    </row>
    <row r="135" spans="1:8" x14ac:dyDescent="0.2">
      <c r="A135" s="36" t="s">
        <v>174</v>
      </c>
      <c r="B135" s="36" t="s">
        <v>84</v>
      </c>
      <c r="C135" s="36" t="s">
        <v>334</v>
      </c>
      <c r="D135" s="105">
        <f t="shared" si="8"/>
        <v>0.73499999999999999</v>
      </c>
      <c r="E135" s="105">
        <f t="shared" si="8"/>
        <v>0</v>
      </c>
      <c r="F135" s="105">
        <f t="shared" si="8"/>
        <v>0.35175000000000006</v>
      </c>
      <c r="G135" s="105">
        <f t="shared" si="8"/>
        <v>0</v>
      </c>
      <c r="H135" s="105">
        <f t="shared" si="8"/>
        <v>0</v>
      </c>
    </row>
    <row r="136" spans="1:8" x14ac:dyDescent="0.2">
      <c r="C136" s="36" t="s">
        <v>335</v>
      </c>
      <c r="D136" s="105">
        <f t="shared" si="8"/>
        <v>0.48300000000000004</v>
      </c>
      <c r="E136" s="105">
        <f t="shared" si="8"/>
        <v>0</v>
      </c>
      <c r="F136" s="105">
        <f t="shared" si="8"/>
        <v>0.35175000000000006</v>
      </c>
      <c r="G136" s="105">
        <f t="shared" si="8"/>
        <v>0</v>
      </c>
      <c r="H136" s="105">
        <f t="shared" si="8"/>
        <v>0</v>
      </c>
    </row>
    <row r="137" spans="1:8" x14ac:dyDescent="0.2">
      <c r="A137" s="36" t="s">
        <v>197</v>
      </c>
      <c r="B137" s="36" t="s">
        <v>87</v>
      </c>
      <c r="C137" s="36" t="s">
        <v>334</v>
      </c>
      <c r="D137" s="105">
        <f t="shared" si="8"/>
        <v>1.05</v>
      </c>
      <c r="E137" s="105">
        <f t="shared" si="8"/>
        <v>1.05</v>
      </c>
      <c r="F137" s="105">
        <f t="shared" si="8"/>
        <v>0.35175000000000006</v>
      </c>
      <c r="G137" s="105">
        <f t="shared" si="8"/>
        <v>1.05</v>
      </c>
      <c r="H137" s="105">
        <f t="shared" si="8"/>
        <v>1.05</v>
      </c>
    </row>
    <row r="138" spans="1:8" x14ac:dyDescent="0.2">
      <c r="C138" s="36" t="s">
        <v>335</v>
      </c>
      <c r="D138" s="105">
        <f t="shared" si="8"/>
        <v>0</v>
      </c>
      <c r="E138" s="105">
        <f t="shared" si="8"/>
        <v>0</v>
      </c>
      <c r="F138" s="105">
        <f t="shared" si="8"/>
        <v>0.35175000000000006</v>
      </c>
      <c r="G138" s="105">
        <f t="shared" si="8"/>
        <v>0</v>
      </c>
      <c r="H138" s="105">
        <f t="shared" si="8"/>
        <v>0</v>
      </c>
    </row>
    <row r="139" spans="1:8" x14ac:dyDescent="0.2">
      <c r="C139" s="36" t="s">
        <v>336</v>
      </c>
      <c r="D139" s="105">
        <f t="shared" si="8"/>
        <v>0</v>
      </c>
      <c r="E139" s="105">
        <f t="shared" si="8"/>
        <v>0</v>
      </c>
      <c r="F139" s="105">
        <f t="shared" si="8"/>
        <v>0.35175000000000006</v>
      </c>
      <c r="G139" s="105">
        <f t="shared" si="8"/>
        <v>0</v>
      </c>
      <c r="H139" s="105">
        <f t="shared" si="8"/>
        <v>0</v>
      </c>
    </row>
    <row r="140" spans="1:8" x14ac:dyDescent="0.2">
      <c r="A140" s="36" t="s">
        <v>198</v>
      </c>
      <c r="B140" s="36" t="s">
        <v>87</v>
      </c>
      <c r="C140" s="36" t="s">
        <v>334</v>
      </c>
      <c r="D140" s="105">
        <f t="shared" si="8"/>
        <v>1.05</v>
      </c>
      <c r="E140" s="105">
        <f t="shared" si="8"/>
        <v>1.05</v>
      </c>
      <c r="F140" s="105">
        <f t="shared" si="8"/>
        <v>0.35175000000000006</v>
      </c>
      <c r="G140" s="105">
        <f t="shared" si="8"/>
        <v>1.05</v>
      </c>
      <c r="H140" s="105">
        <f t="shared" si="8"/>
        <v>1.05</v>
      </c>
    </row>
    <row r="141" spans="1:8" x14ac:dyDescent="0.2">
      <c r="C141" s="36" t="s">
        <v>335</v>
      </c>
      <c r="D141" s="105">
        <f t="shared" si="8"/>
        <v>0</v>
      </c>
      <c r="E141" s="105">
        <f t="shared" si="8"/>
        <v>0</v>
      </c>
      <c r="F141" s="105">
        <f t="shared" si="8"/>
        <v>0.35175000000000006</v>
      </c>
      <c r="G141" s="105">
        <f t="shared" si="8"/>
        <v>0</v>
      </c>
      <c r="H141" s="105">
        <f t="shared" si="8"/>
        <v>0</v>
      </c>
    </row>
    <row r="142" spans="1:8" x14ac:dyDescent="0.2">
      <c r="C142" s="36" t="s">
        <v>336</v>
      </c>
      <c r="D142" s="105">
        <f t="shared" ref="D142:H151" si="9">D32*1.05</f>
        <v>0</v>
      </c>
      <c r="E142" s="105">
        <f t="shared" si="9"/>
        <v>0</v>
      </c>
      <c r="F142" s="105">
        <f t="shared" si="9"/>
        <v>0.35175000000000006</v>
      </c>
      <c r="G142" s="105">
        <f t="shared" si="9"/>
        <v>0</v>
      </c>
      <c r="H142" s="105">
        <f t="shared" si="9"/>
        <v>0</v>
      </c>
    </row>
    <row r="143" spans="1:8" x14ac:dyDescent="0.2">
      <c r="A143" s="36" t="s">
        <v>196</v>
      </c>
      <c r="B143" s="36" t="s">
        <v>87</v>
      </c>
      <c r="C143" s="36" t="s">
        <v>334</v>
      </c>
      <c r="D143" s="105">
        <f t="shared" si="9"/>
        <v>1.05</v>
      </c>
      <c r="E143" s="105">
        <f t="shared" si="9"/>
        <v>1.05</v>
      </c>
      <c r="F143" s="105">
        <f t="shared" si="9"/>
        <v>0.35175000000000006</v>
      </c>
      <c r="G143" s="105">
        <f t="shared" si="9"/>
        <v>1.05</v>
      </c>
      <c r="H143" s="105">
        <f t="shared" si="9"/>
        <v>1.05</v>
      </c>
    </row>
    <row r="144" spans="1:8" x14ac:dyDescent="0.2">
      <c r="C144" s="36" t="s">
        <v>335</v>
      </c>
      <c r="D144" s="105">
        <f t="shared" si="9"/>
        <v>0</v>
      </c>
      <c r="E144" s="105">
        <f t="shared" si="9"/>
        <v>0</v>
      </c>
      <c r="F144" s="105">
        <f t="shared" si="9"/>
        <v>0.35175000000000006</v>
      </c>
      <c r="G144" s="105">
        <f t="shared" si="9"/>
        <v>0</v>
      </c>
      <c r="H144" s="105">
        <f t="shared" si="9"/>
        <v>0</v>
      </c>
    </row>
    <row r="145" spans="1:8" x14ac:dyDescent="0.2">
      <c r="C145" s="36" t="s">
        <v>336</v>
      </c>
      <c r="D145" s="105">
        <f t="shared" si="9"/>
        <v>0</v>
      </c>
      <c r="E145" s="105">
        <f t="shared" si="9"/>
        <v>0</v>
      </c>
      <c r="F145" s="105">
        <f t="shared" si="9"/>
        <v>0.35175000000000006</v>
      </c>
      <c r="G145" s="105">
        <f t="shared" si="9"/>
        <v>0</v>
      </c>
      <c r="H145" s="105">
        <f t="shared" si="9"/>
        <v>0</v>
      </c>
    </row>
    <row r="146" spans="1:8" x14ac:dyDescent="0.2">
      <c r="A146" s="36" t="s">
        <v>195</v>
      </c>
      <c r="B146" s="36" t="s">
        <v>87</v>
      </c>
      <c r="C146" s="36" t="s">
        <v>334</v>
      </c>
      <c r="D146" s="105">
        <f t="shared" si="9"/>
        <v>1.05</v>
      </c>
      <c r="E146" s="105">
        <f t="shared" si="9"/>
        <v>1.05</v>
      </c>
      <c r="F146" s="105">
        <f t="shared" si="9"/>
        <v>0.35175000000000006</v>
      </c>
      <c r="G146" s="105">
        <f t="shared" si="9"/>
        <v>1.05</v>
      </c>
      <c r="H146" s="105">
        <f t="shared" si="9"/>
        <v>1.05</v>
      </c>
    </row>
    <row r="147" spans="1:8" x14ac:dyDescent="0.2">
      <c r="C147" s="36" t="s">
        <v>335</v>
      </c>
      <c r="D147" s="105">
        <f t="shared" si="9"/>
        <v>0</v>
      </c>
      <c r="E147" s="105">
        <f t="shared" si="9"/>
        <v>0</v>
      </c>
      <c r="F147" s="105">
        <f t="shared" si="9"/>
        <v>0.35175000000000006</v>
      </c>
      <c r="G147" s="105">
        <f t="shared" si="9"/>
        <v>0</v>
      </c>
      <c r="H147" s="105">
        <f t="shared" si="9"/>
        <v>0</v>
      </c>
    </row>
    <row r="148" spans="1:8" x14ac:dyDescent="0.2">
      <c r="C148" s="36" t="s">
        <v>336</v>
      </c>
      <c r="D148" s="105">
        <f t="shared" si="9"/>
        <v>0</v>
      </c>
      <c r="E148" s="105">
        <f t="shared" si="9"/>
        <v>0</v>
      </c>
      <c r="F148" s="105">
        <f t="shared" si="9"/>
        <v>0.35175000000000006</v>
      </c>
      <c r="G148" s="105">
        <f t="shared" si="9"/>
        <v>0</v>
      </c>
      <c r="H148" s="105">
        <f t="shared" si="9"/>
        <v>0</v>
      </c>
    </row>
    <row r="149" spans="1:8" x14ac:dyDescent="0.2">
      <c r="A149" s="36" t="s">
        <v>194</v>
      </c>
      <c r="B149" s="36" t="s">
        <v>87</v>
      </c>
      <c r="C149" s="36" t="s">
        <v>334</v>
      </c>
      <c r="D149" s="105">
        <f t="shared" si="9"/>
        <v>1.05</v>
      </c>
      <c r="E149" s="105">
        <f t="shared" si="9"/>
        <v>1.05</v>
      </c>
      <c r="F149" s="105">
        <f t="shared" si="9"/>
        <v>0.35175000000000006</v>
      </c>
      <c r="G149" s="105">
        <f t="shared" si="9"/>
        <v>1.05</v>
      </c>
      <c r="H149" s="105">
        <f t="shared" si="9"/>
        <v>1.05</v>
      </c>
    </row>
    <row r="150" spans="1:8" x14ac:dyDescent="0.2">
      <c r="C150" s="36" t="s">
        <v>335</v>
      </c>
      <c r="D150" s="105">
        <f t="shared" si="9"/>
        <v>0</v>
      </c>
      <c r="E150" s="105">
        <f t="shared" si="9"/>
        <v>0</v>
      </c>
      <c r="F150" s="105">
        <f t="shared" si="9"/>
        <v>0.35175000000000006</v>
      </c>
      <c r="G150" s="105">
        <f t="shared" si="9"/>
        <v>0</v>
      </c>
      <c r="H150" s="105">
        <f t="shared" si="9"/>
        <v>0</v>
      </c>
    </row>
    <row r="151" spans="1:8" x14ac:dyDescent="0.2">
      <c r="C151" s="36" t="s">
        <v>336</v>
      </c>
      <c r="D151" s="105">
        <f t="shared" si="9"/>
        <v>0</v>
      </c>
      <c r="E151" s="105">
        <f t="shared" si="9"/>
        <v>0</v>
      </c>
      <c r="F151" s="105">
        <f t="shared" si="9"/>
        <v>0.35175000000000006</v>
      </c>
      <c r="G151" s="105">
        <f t="shared" si="9"/>
        <v>0</v>
      </c>
      <c r="H151" s="105">
        <f t="shared" si="9"/>
        <v>0</v>
      </c>
    </row>
    <row r="152" spans="1:8" x14ac:dyDescent="0.2">
      <c r="A152" s="36" t="s">
        <v>200</v>
      </c>
      <c r="B152" s="36" t="s">
        <v>87</v>
      </c>
      <c r="C152" s="36" t="s">
        <v>334</v>
      </c>
      <c r="D152" s="105">
        <f t="shared" ref="D152:H161" si="10">D42*1.05</f>
        <v>0.315</v>
      </c>
      <c r="E152" s="105">
        <f t="shared" si="10"/>
        <v>0.315</v>
      </c>
      <c r="F152" s="105">
        <f t="shared" si="10"/>
        <v>0.35175000000000006</v>
      </c>
      <c r="G152" s="105">
        <f t="shared" si="10"/>
        <v>0.315</v>
      </c>
      <c r="H152" s="105">
        <f t="shared" si="10"/>
        <v>0.315</v>
      </c>
    </row>
    <row r="153" spans="1:8" x14ac:dyDescent="0.2">
      <c r="C153" s="36" t="s">
        <v>335</v>
      </c>
      <c r="D153" s="105">
        <f t="shared" si="10"/>
        <v>0.52500000000000002</v>
      </c>
      <c r="E153" s="105">
        <f t="shared" si="10"/>
        <v>0.52500000000000002</v>
      </c>
      <c r="F153" s="105">
        <f t="shared" si="10"/>
        <v>0.35175000000000006</v>
      </c>
      <c r="G153" s="105">
        <f t="shared" si="10"/>
        <v>0.52500000000000002</v>
      </c>
      <c r="H153" s="105">
        <f t="shared" si="10"/>
        <v>0.52500000000000002</v>
      </c>
    </row>
    <row r="154" spans="1:8" x14ac:dyDescent="0.2">
      <c r="C154" s="36" t="s">
        <v>336</v>
      </c>
      <c r="D154" s="105">
        <f t="shared" si="10"/>
        <v>0.68250000000000011</v>
      </c>
      <c r="E154" s="105">
        <f t="shared" si="10"/>
        <v>0.68250000000000011</v>
      </c>
      <c r="F154" s="105">
        <f t="shared" si="10"/>
        <v>0.35175000000000006</v>
      </c>
      <c r="G154" s="105">
        <f t="shared" si="10"/>
        <v>0.68250000000000011</v>
      </c>
      <c r="H154" s="105">
        <f t="shared" si="10"/>
        <v>0.68250000000000011</v>
      </c>
    </row>
    <row r="155" spans="1:8" x14ac:dyDescent="0.2">
      <c r="B155" s="36" t="s">
        <v>88</v>
      </c>
      <c r="C155" s="36" t="s">
        <v>334</v>
      </c>
      <c r="D155" s="105">
        <f t="shared" si="10"/>
        <v>0.315</v>
      </c>
      <c r="E155" s="105">
        <f t="shared" si="10"/>
        <v>0.315</v>
      </c>
      <c r="F155" s="105">
        <f t="shared" si="10"/>
        <v>0.35175000000000006</v>
      </c>
      <c r="G155" s="105">
        <f t="shared" si="10"/>
        <v>0.315</v>
      </c>
      <c r="H155" s="105">
        <f t="shared" si="10"/>
        <v>0.315</v>
      </c>
    </row>
    <row r="156" spans="1:8" x14ac:dyDescent="0.2">
      <c r="C156" s="36" t="s">
        <v>335</v>
      </c>
      <c r="D156" s="105">
        <f t="shared" si="10"/>
        <v>0.51449999999999996</v>
      </c>
      <c r="E156" s="105">
        <f t="shared" si="10"/>
        <v>0.51449999999999996</v>
      </c>
      <c r="F156" s="105">
        <f t="shared" si="10"/>
        <v>0.35175000000000006</v>
      </c>
      <c r="G156" s="105">
        <f t="shared" si="10"/>
        <v>0.51449999999999996</v>
      </c>
      <c r="H156" s="105">
        <f t="shared" si="10"/>
        <v>0.51449999999999996</v>
      </c>
    </row>
    <row r="157" spans="1:8" x14ac:dyDescent="0.2">
      <c r="C157" s="36" t="s">
        <v>336</v>
      </c>
      <c r="D157" s="105">
        <f t="shared" si="10"/>
        <v>0.54600000000000004</v>
      </c>
      <c r="E157" s="105">
        <f t="shared" si="10"/>
        <v>0.54600000000000004</v>
      </c>
      <c r="F157" s="105">
        <f t="shared" si="10"/>
        <v>0.35175000000000006</v>
      </c>
      <c r="G157" s="105">
        <f t="shared" si="10"/>
        <v>0.54600000000000004</v>
      </c>
      <c r="H157" s="105">
        <f t="shared" si="10"/>
        <v>0.54600000000000004</v>
      </c>
    </row>
    <row r="158" spans="1:8" x14ac:dyDescent="0.2">
      <c r="A158" s="36" t="s">
        <v>191</v>
      </c>
      <c r="B158" s="36" t="s">
        <v>87</v>
      </c>
      <c r="C158" s="36" t="s">
        <v>334</v>
      </c>
      <c r="D158" s="105">
        <f t="shared" si="10"/>
        <v>0.92400000000000004</v>
      </c>
      <c r="E158" s="105">
        <f t="shared" si="10"/>
        <v>0.92400000000000004</v>
      </c>
      <c r="F158" s="105">
        <f t="shared" si="10"/>
        <v>0.35175000000000006</v>
      </c>
      <c r="G158" s="105">
        <f t="shared" si="10"/>
        <v>0.92400000000000004</v>
      </c>
      <c r="H158" s="105">
        <f t="shared" si="10"/>
        <v>0.92400000000000004</v>
      </c>
    </row>
    <row r="159" spans="1:8" x14ac:dyDescent="0.2">
      <c r="C159" s="36" t="s">
        <v>335</v>
      </c>
      <c r="D159" s="105">
        <f t="shared" si="10"/>
        <v>0.97650000000000015</v>
      </c>
      <c r="E159" s="105">
        <f t="shared" si="10"/>
        <v>0.97650000000000015</v>
      </c>
      <c r="F159" s="105">
        <f t="shared" si="10"/>
        <v>0.35175000000000006</v>
      </c>
      <c r="G159" s="105">
        <f t="shared" si="10"/>
        <v>0.97650000000000015</v>
      </c>
      <c r="H159" s="105">
        <f t="shared" si="10"/>
        <v>0.97650000000000015</v>
      </c>
    </row>
    <row r="160" spans="1:8" x14ac:dyDescent="0.2">
      <c r="A160" s="36" t="s">
        <v>199</v>
      </c>
      <c r="B160" s="36" t="s">
        <v>87</v>
      </c>
      <c r="C160" s="36" t="s">
        <v>334</v>
      </c>
      <c r="D160" s="105">
        <f t="shared" si="10"/>
        <v>1.05</v>
      </c>
      <c r="E160" s="105">
        <f t="shared" si="10"/>
        <v>1.05</v>
      </c>
      <c r="F160" s="105">
        <f t="shared" si="10"/>
        <v>0.35175000000000006</v>
      </c>
      <c r="G160" s="105">
        <f t="shared" si="10"/>
        <v>1.05</v>
      </c>
      <c r="H160" s="105">
        <f t="shared" si="10"/>
        <v>1.05</v>
      </c>
    </row>
    <row r="161" spans="1:8" x14ac:dyDescent="0.2">
      <c r="C161" s="36" t="s">
        <v>335</v>
      </c>
      <c r="D161" s="105">
        <f t="shared" si="10"/>
        <v>0.90300000000000002</v>
      </c>
      <c r="E161" s="105">
        <f t="shared" si="10"/>
        <v>0.90300000000000002</v>
      </c>
      <c r="F161" s="105">
        <f t="shared" si="10"/>
        <v>0.35175000000000006</v>
      </c>
      <c r="G161" s="105">
        <f t="shared" si="10"/>
        <v>0.90300000000000002</v>
      </c>
      <c r="H161" s="105">
        <f t="shared" si="10"/>
        <v>0.90300000000000002</v>
      </c>
    </row>
    <row r="162" spans="1:8" x14ac:dyDescent="0.2">
      <c r="A162" s="36" t="s">
        <v>184</v>
      </c>
      <c r="B162" s="36" t="s">
        <v>82</v>
      </c>
      <c r="C162" s="36" t="s">
        <v>334</v>
      </c>
      <c r="D162" s="105">
        <f t="shared" ref="D162:H163" si="11">D52*1.05</f>
        <v>0.60899999999999999</v>
      </c>
      <c r="E162" s="105">
        <f t="shared" si="11"/>
        <v>0.60899999999999999</v>
      </c>
      <c r="F162" s="105">
        <f t="shared" si="11"/>
        <v>0.35175000000000006</v>
      </c>
      <c r="G162" s="105">
        <f t="shared" si="11"/>
        <v>0</v>
      </c>
      <c r="H162" s="105">
        <f t="shared" si="11"/>
        <v>0</v>
      </c>
    </row>
    <row r="163" spans="1:8" x14ac:dyDescent="0.2">
      <c r="C163" s="36" t="s">
        <v>335</v>
      </c>
      <c r="D163" s="105">
        <f t="shared" si="11"/>
        <v>0.53550000000000009</v>
      </c>
      <c r="E163" s="105">
        <f t="shared" si="11"/>
        <v>0.53550000000000009</v>
      </c>
      <c r="F163" s="105">
        <f t="shared" si="11"/>
        <v>0.35175000000000006</v>
      </c>
      <c r="G163" s="105">
        <f t="shared" si="11"/>
        <v>0</v>
      </c>
      <c r="H163" s="105">
        <f t="shared" si="11"/>
        <v>0</v>
      </c>
    </row>
  </sheetData>
  <sheetProtection algorithmName="SHA-512" hashValue="O60zRzgUntj6kiHKX8YtNpCNS7UXn6WJX1rELYJkbnOwoSacScJBA4mHNimsX7lqCvJCy8iaJKTXQsRvpi4nYA==" saltValue="6xZdkv0Ex9Jhfz937LPvcw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B00-000000000000}">
  <sheetPr>
    <tabColor theme="0" tint="-0.249977111117893"/>
  </sheetPr>
  <dimension ref="A1:H25"/>
  <sheetViews>
    <sheetView topLeftCell="A4" zoomScale="85" zoomScaleNormal="85" workbookViewId="0">
      <selection activeCell="F8" sqref="F8"/>
    </sheetView>
  </sheetViews>
  <sheetFormatPr defaultColWidth="12.7109375" defaultRowHeight="12.75" x14ac:dyDescent="0.2"/>
  <cols>
    <col min="1" max="1" width="28" style="81" customWidth="1"/>
    <col min="2" max="2" width="27.42578125" style="81" customWidth="1"/>
    <col min="3" max="3" width="23.7109375" style="81" customWidth="1"/>
    <col min="4" max="7" width="17.28515625" style="81" customWidth="1"/>
    <col min="8" max="8" width="12.7109375" style="81" customWidth="1"/>
    <col min="9" max="16384" width="12.7109375" style="81"/>
  </cols>
  <sheetData>
    <row r="1" spans="1:8" x14ac:dyDescent="0.2">
      <c r="A1" s="90" t="s">
        <v>160</v>
      </c>
      <c r="B1" s="90" t="s">
        <v>333</v>
      </c>
      <c r="C1" s="90"/>
      <c r="D1" s="71" t="s">
        <v>122</v>
      </c>
      <c r="E1" s="71" t="s">
        <v>123</v>
      </c>
      <c r="F1" s="71" t="s">
        <v>124</v>
      </c>
      <c r="G1" s="71" t="s">
        <v>125</v>
      </c>
      <c r="H1" s="71"/>
    </row>
    <row r="2" spans="1:8" x14ac:dyDescent="0.2">
      <c r="A2" s="98" t="s">
        <v>169</v>
      </c>
      <c r="B2" s="81" t="s">
        <v>104</v>
      </c>
      <c r="C2" s="98" t="s">
        <v>334</v>
      </c>
      <c r="D2" s="105">
        <v>1</v>
      </c>
      <c r="E2" s="105">
        <v>1</v>
      </c>
      <c r="F2" s="105">
        <v>1</v>
      </c>
      <c r="G2" s="105">
        <v>1</v>
      </c>
      <c r="H2" s="89"/>
    </row>
    <row r="3" spans="1:8" x14ac:dyDescent="0.2">
      <c r="C3" s="81" t="s">
        <v>335</v>
      </c>
      <c r="D3" s="105">
        <v>0.2</v>
      </c>
      <c r="E3" s="105">
        <v>0.2</v>
      </c>
      <c r="F3" s="105">
        <v>0.2</v>
      </c>
      <c r="G3" s="105">
        <v>0.2</v>
      </c>
      <c r="H3" s="98"/>
    </row>
    <row r="4" spans="1:8" x14ac:dyDescent="0.2">
      <c r="A4" s="98" t="s">
        <v>188</v>
      </c>
      <c r="B4" s="81" t="s">
        <v>104</v>
      </c>
      <c r="C4" s="98" t="s">
        <v>334</v>
      </c>
      <c r="D4" s="105">
        <v>1</v>
      </c>
      <c r="E4" s="105">
        <v>1</v>
      </c>
      <c r="F4" s="105">
        <v>1</v>
      </c>
      <c r="G4" s="105">
        <v>1</v>
      </c>
      <c r="H4" s="98"/>
    </row>
    <row r="5" spans="1:8" x14ac:dyDescent="0.2">
      <c r="C5" s="81" t="s">
        <v>335</v>
      </c>
      <c r="D5" s="105">
        <v>0.59</v>
      </c>
      <c r="E5" s="105">
        <v>0.59</v>
      </c>
      <c r="F5" s="105">
        <v>0.59</v>
      </c>
      <c r="G5" s="105">
        <v>0.59</v>
      </c>
      <c r="H5" s="89"/>
    </row>
    <row r="6" spans="1:8" x14ac:dyDescent="0.2">
      <c r="A6" s="98" t="s">
        <v>187</v>
      </c>
      <c r="B6" s="81" t="s">
        <v>104</v>
      </c>
      <c r="C6" s="98" t="s">
        <v>334</v>
      </c>
      <c r="D6" s="105">
        <v>1</v>
      </c>
      <c r="E6" s="105">
        <v>1</v>
      </c>
      <c r="F6" s="105">
        <v>1</v>
      </c>
      <c r="G6" s="105">
        <v>1</v>
      </c>
      <c r="H6" s="89"/>
    </row>
    <row r="7" spans="1:8" x14ac:dyDescent="0.2">
      <c r="C7" s="81" t="s">
        <v>335</v>
      </c>
      <c r="D7" s="105">
        <v>0.6</v>
      </c>
      <c r="E7" s="105">
        <v>0.6</v>
      </c>
      <c r="F7" s="105">
        <v>0.6</v>
      </c>
      <c r="G7" s="105">
        <v>0.6</v>
      </c>
      <c r="H7" s="98"/>
    </row>
    <row r="9" spans="1:8" s="107" customFormat="1" x14ac:dyDescent="0.2">
      <c r="A9" s="107" t="s">
        <v>331</v>
      </c>
    </row>
    <row r="10" spans="1:8" x14ac:dyDescent="0.2">
      <c r="A10" s="90" t="s">
        <v>160</v>
      </c>
      <c r="B10" s="90" t="s">
        <v>333</v>
      </c>
      <c r="C10" s="90"/>
      <c r="D10" s="71" t="s">
        <v>122</v>
      </c>
      <c r="E10" s="71" t="s">
        <v>123</v>
      </c>
      <c r="F10" s="71" t="s">
        <v>124</v>
      </c>
      <c r="G10" s="71" t="s">
        <v>125</v>
      </c>
    </row>
    <row r="11" spans="1:8" x14ac:dyDescent="0.2">
      <c r="A11" s="98" t="s">
        <v>169</v>
      </c>
      <c r="B11" s="81" t="s">
        <v>104</v>
      </c>
      <c r="C11" s="98" t="s">
        <v>334</v>
      </c>
      <c r="D11" s="105">
        <f t="shared" ref="D11:G16" si="0">D2*0.9</f>
        <v>0.9</v>
      </c>
      <c r="E11" s="105">
        <f t="shared" si="0"/>
        <v>0.9</v>
      </c>
      <c r="F11" s="105">
        <f t="shared" si="0"/>
        <v>0.9</v>
      </c>
      <c r="G11" s="105">
        <f t="shared" si="0"/>
        <v>0.9</v>
      </c>
    </row>
    <row r="12" spans="1:8" x14ac:dyDescent="0.2">
      <c r="C12" s="81" t="s">
        <v>335</v>
      </c>
      <c r="D12" s="105">
        <f t="shared" si="0"/>
        <v>0.18000000000000002</v>
      </c>
      <c r="E12" s="105">
        <f t="shared" si="0"/>
        <v>0.18000000000000002</v>
      </c>
      <c r="F12" s="105">
        <f t="shared" si="0"/>
        <v>0.18000000000000002</v>
      </c>
      <c r="G12" s="105">
        <f t="shared" si="0"/>
        <v>0.18000000000000002</v>
      </c>
    </row>
    <row r="13" spans="1:8" x14ac:dyDescent="0.2">
      <c r="A13" s="98" t="s">
        <v>188</v>
      </c>
      <c r="B13" s="81" t="s">
        <v>104</v>
      </c>
      <c r="C13" s="98" t="s">
        <v>334</v>
      </c>
      <c r="D13" s="105">
        <f t="shared" si="0"/>
        <v>0.9</v>
      </c>
      <c r="E13" s="105">
        <f t="shared" si="0"/>
        <v>0.9</v>
      </c>
      <c r="F13" s="105">
        <f t="shared" si="0"/>
        <v>0.9</v>
      </c>
      <c r="G13" s="105">
        <f t="shared" si="0"/>
        <v>0.9</v>
      </c>
    </row>
    <row r="14" spans="1:8" x14ac:dyDescent="0.2">
      <c r="C14" s="81" t="s">
        <v>335</v>
      </c>
      <c r="D14" s="105">
        <f t="shared" si="0"/>
        <v>0.53100000000000003</v>
      </c>
      <c r="E14" s="105">
        <f t="shared" si="0"/>
        <v>0.53100000000000003</v>
      </c>
      <c r="F14" s="105">
        <f t="shared" si="0"/>
        <v>0.53100000000000003</v>
      </c>
      <c r="G14" s="105">
        <f t="shared" si="0"/>
        <v>0.53100000000000003</v>
      </c>
    </row>
    <row r="15" spans="1:8" x14ac:dyDescent="0.2">
      <c r="A15" s="98" t="s">
        <v>187</v>
      </c>
      <c r="B15" s="81" t="s">
        <v>104</v>
      </c>
      <c r="C15" s="98" t="s">
        <v>334</v>
      </c>
      <c r="D15" s="105">
        <f t="shared" si="0"/>
        <v>0.9</v>
      </c>
      <c r="E15" s="105">
        <f t="shared" si="0"/>
        <v>0.9</v>
      </c>
      <c r="F15" s="105">
        <f t="shared" si="0"/>
        <v>0.9</v>
      </c>
      <c r="G15" s="105">
        <f t="shared" si="0"/>
        <v>0.9</v>
      </c>
    </row>
    <row r="16" spans="1:8" x14ac:dyDescent="0.2">
      <c r="C16" s="81" t="s">
        <v>335</v>
      </c>
      <c r="D16" s="105">
        <f t="shared" si="0"/>
        <v>0.54</v>
      </c>
      <c r="E16" s="105">
        <f t="shared" si="0"/>
        <v>0.54</v>
      </c>
      <c r="F16" s="105">
        <f t="shared" si="0"/>
        <v>0.54</v>
      </c>
      <c r="G16" s="105">
        <f t="shared" si="0"/>
        <v>0.54</v>
      </c>
    </row>
    <row r="18" spans="1:7" s="107" customFormat="1" x14ac:dyDescent="0.2">
      <c r="A18" s="107" t="s">
        <v>332</v>
      </c>
    </row>
    <row r="19" spans="1:7" x14ac:dyDescent="0.2">
      <c r="A19" s="90" t="s">
        <v>160</v>
      </c>
      <c r="B19" s="90" t="s">
        <v>333</v>
      </c>
      <c r="C19" s="90"/>
      <c r="D19" s="71" t="s">
        <v>122</v>
      </c>
      <c r="E19" s="71" t="s">
        <v>123</v>
      </c>
      <c r="F19" s="71" t="s">
        <v>124</v>
      </c>
      <c r="G19" s="71" t="s">
        <v>125</v>
      </c>
    </row>
    <row r="20" spans="1:7" x14ac:dyDescent="0.2">
      <c r="A20" s="98" t="s">
        <v>169</v>
      </c>
      <c r="B20" s="81" t="s">
        <v>104</v>
      </c>
      <c r="C20" s="98" t="s">
        <v>334</v>
      </c>
      <c r="D20" s="105">
        <f t="shared" ref="D20:G25" si="1">D2*1.05</f>
        <v>1.05</v>
      </c>
      <c r="E20" s="105">
        <f t="shared" si="1"/>
        <v>1.05</v>
      </c>
      <c r="F20" s="105">
        <f t="shared" si="1"/>
        <v>1.05</v>
      </c>
      <c r="G20" s="105">
        <f t="shared" si="1"/>
        <v>1.05</v>
      </c>
    </row>
    <row r="21" spans="1:7" x14ac:dyDescent="0.2">
      <c r="C21" s="81" t="s">
        <v>335</v>
      </c>
      <c r="D21" s="105">
        <f t="shared" si="1"/>
        <v>0.21000000000000002</v>
      </c>
      <c r="E21" s="105">
        <f t="shared" si="1"/>
        <v>0.21000000000000002</v>
      </c>
      <c r="F21" s="105">
        <f t="shared" si="1"/>
        <v>0.21000000000000002</v>
      </c>
      <c r="G21" s="105">
        <f t="shared" si="1"/>
        <v>0.21000000000000002</v>
      </c>
    </row>
    <row r="22" spans="1:7" x14ac:dyDescent="0.2">
      <c r="A22" s="98" t="s">
        <v>188</v>
      </c>
      <c r="B22" s="81" t="s">
        <v>104</v>
      </c>
      <c r="C22" s="98" t="s">
        <v>334</v>
      </c>
      <c r="D22" s="105">
        <f t="shared" si="1"/>
        <v>1.05</v>
      </c>
      <c r="E22" s="105">
        <f t="shared" si="1"/>
        <v>1.05</v>
      </c>
      <c r="F22" s="105">
        <f t="shared" si="1"/>
        <v>1.05</v>
      </c>
      <c r="G22" s="105">
        <f t="shared" si="1"/>
        <v>1.05</v>
      </c>
    </row>
    <row r="23" spans="1:7" x14ac:dyDescent="0.2">
      <c r="C23" s="81" t="s">
        <v>335</v>
      </c>
      <c r="D23" s="105">
        <f t="shared" si="1"/>
        <v>0.61949999999999994</v>
      </c>
      <c r="E23" s="105">
        <f t="shared" si="1"/>
        <v>0.61949999999999994</v>
      </c>
      <c r="F23" s="105">
        <f t="shared" si="1"/>
        <v>0.61949999999999994</v>
      </c>
      <c r="G23" s="105">
        <f t="shared" si="1"/>
        <v>0.61949999999999994</v>
      </c>
    </row>
    <row r="24" spans="1:7" x14ac:dyDescent="0.2">
      <c r="A24" s="98" t="s">
        <v>187</v>
      </c>
      <c r="B24" s="81" t="s">
        <v>104</v>
      </c>
      <c r="C24" s="98" t="s">
        <v>334</v>
      </c>
      <c r="D24" s="105">
        <f t="shared" si="1"/>
        <v>1.05</v>
      </c>
      <c r="E24" s="105">
        <f t="shared" si="1"/>
        <v>1.05</v>
      </c>
      <c r="F24" s="105">
        <f t="shared" si="1"/>
        <v>1.05</v>
      </c>
      <c r="G24" s="105">
        <f t="shared" si="1"/>
        <v>1.05</v>
      </c>
    </row>
    <row r="25" spans="1:7" x14ac:dyDescent="0.2">
      <c r="C25" s="81" t="s">
        <v>335</v>
      </c>
      <c r="D25" s="105">
        <f t="shared" si="1"/>
        <v>0.63</v>
      </c>
      <c r="E25" s="105">
        <f t="shared" si="1"/>
        <v>0.63</v>
      </c>
      <c r="F25" s="105">
        <f t="shared" si="1"/>
        <v>0.63</v>
      </c>
      <c r="G25" s="105">
        <f t="shared" si="1"/>
        <v>0.63</v>
      </c>
    </row>
  </sheetData>
  <sheetProtection algorithmName="SHA-512" hashValue="uuB2ti8VL9VPjv6Nr5ywZ5iG6j/7x0Z1VwOUX+yx6sIr78Jy8baUis0m5cYkiRXWlylXeZz2aZ2tHnCskes6Ag==" saltValue="LZwHA/T004oaEbLTorAs2w==" spinCount="100000" sheet="1" objects="1" scenarios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rgb="FF007600"/>
  </sheetPr>
  <dimension ref="A1:H35"/>
  <sheetViews>
    <sheetView topLeftCell="A14" zoomScale="115" zoomScaleNormal="115" workbookViewId="0">
      <selection activeCell="D14" sqref="D14"/>
    </sheetView>
  </sheetViews>
  <sheetFormatPr defaultColWidth="14.42578125" defaultRowHeight="15.75" customHeight="1" x14ac:dyDescent="0.2"/>
  <cols>
    <col min="1" max="1" width="16.140625" style="3" customWidth="1"/>
    <col min="2" max="2" width="31.28515625" style="3" customWidth="1"/>
    <col min="3" max="8" width="13" style="3" customWidth="1"/>
  </cols>
  <sheetData>
    <row r="1" spans="1:8" ht="27.75" customHeight="1" x14ac:dyDescent="0.2">
      <c r="A1" s="39" t="str">
        <f>"Pourcentage des morts de l'année de référence ("&amp;start_year&amp;") imputable à chaque cause"</f>
        <v>Pourcentage des morts de l'année de référence (2021) imputable à chaque cause</v>
      </c>
      <c r="B1" s="27"/>
      <c r="C1" s="27"/>
      <c r="D1" s="27"/>
      <c r="E1" s="27"/>
      <c r="F1" s="27"/>
    </row>
    <row r="2" spans="1:8" ht="27.75" customHeight="1" x14ac:dyDescent="0.2">
      <c r="A2" t="s">
        <v>77</v>
      </c>
      <c r="B2" s="27" t="s">
        <v>1</v>
      </c>
      <c r="C2" s="27" t="s">
        <v>109</v>
      </c>
      <c r="D2" s="27"/>
      <c r="E2" s="27"/>
      <c r="F2" s="27"/>
      <c r="G2" s="27"/>
    </row>
    <row r="3" spans="1:8" ht="15.75" customHeight="1" x14ac:dyDescent="0.2">
      <c r="B3" s="16" t="s">
        <v>78</v>
      </c>
      <c r="C3" s="54">
        <v>4.2190205994141663E-3</v>
      </c>
    </row>
    <row r="4" spans="1:8" ht="15.75" customHeight="1" x14ac:dyDescent="0.2">
      <c r="B4" s="16" t="s">
        <v>79</v>
      </c>
      <c r="C4" s="54">
        <v>0.14695953205628501</v>
      </c>
    </row>
    <row r="5" spans="1:8" ht="15.75" customHeight="1" x14ac:dyDescent="0.2">
      <c r="B5" s="16" t="s">
        <v>80</v>
      </c>
      <c r="C5" s="54">
        <v>6.1942013870327717E-2</v>
      </c>
    </row>
    <row r="6" spans="1:8" ht="15.75" customHeight="1" x14ac:dyDescent="0.2">
      <c r="B6" s="16" t="s">
        <v>81</v>
      </c>
      <c r="C6" s="54">
        <v>0.24871256471151901</v>
      </c>
    </row>
    <row r="7" spans="1:8" ht="15.75" customHeight="1" x14ac:dyDescent="0.2">
      <c r="B7" s="16" t="s">
        <v>82</v>
      </c>
      <c r="C7" s="54">
        <v>0.34225714943392849</v>
      </c>
    </row>
    <row r="8" spans="1:8" ht="15.75" customHeight="1" x14ac:dyDescent="0.2">
      <c r="B8" s="16" t="s">
        <v>83</v>
      </c>
      <c r="C8" s="54">
        <v>4.9314887693846197E-3</v>
      </c>
    </row>
    <row r="9" spans="1:8" ht="15.75" customHeight="1" x14ac:dyDescent="0.2">
      <c r="B9" s="16" t="s">
        <v>84</v>
      </c>
      <c r="C9" s="54">
        <v>0.12452946715978409</v>
      </c>
    </row>
    <row r="10" spans="1:8" ht="15.75" customHeight="1" x14ac:dyDescent="0.2">
      <c r="B10" s="16" t="s">
        <v>85</v>
      </c>
      <c r="C10" s="54">
        <v>6.6448763399357E-2</v>
      </c>
    </row>
    <row r="11" spans="1:8" ht="15.75" customHeight="1" x14ac:dyDescent="0.2">
      <c r="B11" s="24" t="s">
        <v>41</v>
      </c>
      <c r="C11" s="50">
        <f>SUM(C3:C10)</f>
        <v>1</v>
      </c>
      <c r="G11" s="16"/>
      <c r="H11" s="16"/>
    </row>
    <row r="12" spans="1:8" ht="15.75" customHeight="1" x14ac:dyDescent="0.2">
      <c r="B12" s="24"/>
      <c r="C12" s="16"/>
      <c r="D12" s="16"/>
      <c r="E12" s="16"/>
      <c r="F12" s="16"/>
      <c r="G12" s="16"/>
      <c r="H12" s="16"/>
    </row>
    <row r="13" spans="1:8" ht="15.75" customHeight="1" x14ac:dyDescent="0.2">
      <c r="A13" s="113" t="s">
        <v>86</v>
      </c>
      <c r="B13" s="27" t="s">
        <v>1</v>
      </c>
      <c r="C13" s="15" t="s">
        <v>96</v>
      </c>
      <c r="D13" s="15" t="s">
        <v>97</v>
      </c>
      <c r="E13" s="15" t="s">
        <v>98</v>
      </c>
      <c r="F13" s="15" t="s">
        <v>99</v>
      </c>
      <c r="G13" s="16"/>
    </row>
    <row r="14" spans="1:8" ht="15.75" customHeight="1" x14ac:dyDescent="0.2">
      <c r="B14" s="16" t="s">
        <v>87</v>
      </c>
      <c r="C14" s="54">
        <v>9.3002719565159278E-2</v>
      </c>
      <c r="D14" s="54">
        <v>9.3002719565159278E-2</v>
      </c>
      <c r="E14" s="54">
        <v>9.3002719565159278E-2</v>
      </c>
      <c r="F14" s="54">
        <v>9.3002719565159278E-2</v>
      </c>
    </row>
    <row r="15" spans="1:8" ht="15.75" customHeight="1" x14ac:dyDescent="0.2">
      <c r="B15" s="16" t="s">
        <v>88</v>
      </c>
      <c r="C15" s="54">
        <v>0.17389841136623249</v>
      </c>
      <c r="D15" s="54">
        <v>0.17389841136623249</v>
      </c>
      <c r="E15" s="54">
        <v>0.17389841136623249</v>
      </c>
      <c r="F15" s="54">
        <v>0.17389841136623249</v>
      </c>
    </row>
    <row r="16" spans="1:8" ht="15.75" customHeight="1" x14ac:dyDescent="0.2">
      <c r="B16" s="16" t="s">
        <v>89</v>
      </c>
      <c r="C16" s="54">
        <v>1.38491886683008E-2</v>
      </c>
      <c r="D16" s="54">
        <v>1.38491886683008E-2</v>
      </c>
      <c r="E16" s="54">
        <v>1.38491886683008E-2</v>
      </c>
      <c r="F16" s="54">
        <v>1.38491886683008E-2</v>
      </c>
    </row>
    <row r="17" spans="1:8" ht="15.75" customHeight="1" x14ac:dyDescent="0.2">
      <c r="B17" s="16" t="s">
        <v>90</v>
      </c>
      <c r="C17" s="54">
        <v>0.15255830528445291</v>
      </c>
      <c r="D17" s="54">
        <v>0.15255830528445291</v>
      </c>
      <c r="E17" s="54">
        <v>0.15255830528445291</v>
      </c>
      <c r="F17" s="54">
        <v>0.15255830528445291</v>
      </c>
    </row>
    <row r="18" spans="1:8" ht="15.75" customHeight="1" x14ac:dyDescent="0.2">
      <c r="B18" s="16" t="s">
        <v>91</v>
      </c>
      <c r="C18" s="54">
        <v>0.10405518983856631</v>
      </c>
      <c r="D18" s="54">
        <v>0.10405518983856631</v>
      </c>
      <c r="E18" s="54">
        <v>0.10405518983856631</v>
      </c>
      <c r="F18" s="54">
        <v>0.10405518983856631</v>
      </c>
    </row>
    <row r="19" spans="1:8" ht="15.75" customHeight="1" x14ac:dyDescent="0.2">
      <c r="B19" s="16" t="s">
        <v>92</v>
      </c>
      <c r="C19" s="54">
        <v>3.0765552398281409E-2</v>
      </c>
      <c r="D19" s="54">
        <v>3.0765552398281409E-2</v>
      </c>
      <c r="E19" s="54">
        <v>3.0765552398281409E-2</v>
      </c>
      <c r="F19" s="54">
        <v>3.0765552398281409E-2</v>
      </c>
    </row>
    <row r="20" spans="1:8" ht="15.75" customHeight="1" x14ac:dyDescent="0.2">
      <c r="B20" s="16" t="s">
        <v>93</v>
      </c>
      <c r="C20" s="54">
        <v>0.11042146158520411</v>
      </c>
      <c r="D20" s="54">
        <v>0.11042146158520411</v>
      </c>
      <c r="E20" s="54">
        <v>0.11042146158520411</v>
      </c>
      <c r="F20" s="54">
        <v>0.11042146158520411</v>
      </c>
    </row>
    <row r="21" spans="1:8" ht="15.75" customHeight="1" x14ac:dyDescent="0.2">
      <c r="B21" s="16" t="s">
        <v>94</v>
      </c>
      <c r="C21" s="54">
        <v>7.5645132808948592E-2</v>
      </c>
      <c r="D21" s="54">
        <v>7.5645132808948592E-2</v>
      </c>
      <c r="E21" s="54">
        <v>7.5645132808948592E-2</v>
      </c>
      <c r="F21" s="54">
        <v>7.5645132808948592E-2</v>
      </c>
    </row>
    <row r="22" spans="1:8" ht="15.75" customHeight="1" x14ac:dyDescent="0.2">
      <c r="B22" s="16" t="s">
        <v>95</v>
      </c>
      <c r="C22" s="54">
        <v>0.2458040384848543</v>
      </c>
      <c r="D22" s="54">
        <v>0.2458040384848543</v>
      </c>
      <c r="E22" s="54">
        <v>0.2458040384848543</v>
      </c>
      <c r="F22" s="54">
        <v>0.2458040384848543</v>
      </c>
    </row>
    <row r="23" spans="1:8" ht="15.75" customHeight="1" x14ac:dyDescent="0.2">
      <c r="B23" s="24" t="s">
        <v>41</v>
      </c>
      <c r="C23" s="50">
        <f>SUM(C14:C22)</f>
        <v>1</v>
      </c>
      <c r="D23" s="50">
        <f>SUM(D14:D22)</f>
        <v>1</v>
      </c>
      <c r="E23" s="50">
        <f>SUM(E14:E22)</f>
        <v>1</v>
      </c>
      <c r="F23" s="50">
        <f>SUM(F14:F22)</f>
        <v>1</v>
      </c>
      <c r="G23" s="16"/>
      <c r="H23" s="16"/>
    </row>
    <row r="24" spans="1:8" ht="15.75" customHeight="1" x14ac:dyDescent="0.2">
      <c r="B24" s="24"/>
      <c r="C24" s="16"/>
      <c r="D24" s="16"/>
      <c r="E24" s="16"/>
      <c r="F24" s="16"/>
      <c r="G24" s="16"/>
      <c r="H24" s="16"/>
    </row>
    <row r="25" spans="1:8" ht="15.75" customHeight="1" x14ac:dyDescent="0.2">
      <c r="A25" t="s">
        <v>100</v>
      </c>
      <c r="B25" s="27" t="s">
        <v>1</v>
      </c>
      <c r="C25" s="27" t="s">
        <v>100</v>
      </c>
      <c r="D25" s="16"/>
      <c r="E25" s="16"/>
      <c r="F25" s="16"/>
      <c r="G25" s="16"/>
      <c r="H25" s="16"/>
    </row>
    <row r="26" spans="1:8" ht="15.75" customHeight="1" x14ac:dyDescent="0.2">
      <c r="B26" s="16" t="s">
        <v>101</v>
      </c>
      <c r="C26" s="54">
        <v>8.8399999999999992E-2</v>
      </c>
    </row>
    <row r="27" spans="1:8" ht="15.75" customHeight="1" x14ac:dyDescent="0.2">
      <c r="B27" s="16" t="s">
        <v>102</v>
      </c>
      <c r="C27" s="54">
        <v>8.5000000000000006E-3</v>
      </c>
    </row>
    <row r="28" spans="1:8" ht="15.75" customHeight="1" x14ac:dyDescent="0.2">
      <c r="B28" s="16" t="s">
        <v>103</v>
      </c>
      <c r="C28" s="54">
        <v>0.15629999999999999</v>
      </c>
    </row>
    <row r="29" spans="1:8" ht="15.75" customHeight="1" x14ac:dyDescent="0.2">
      <c r="B29" s="16" t="s">
        <v>104</v>
      </c>
      <c r="C29" s="54">
        <v>0.1691</v>
      </c>
    </row>
    <row r="30" spans="1:8" ht="15.75" customHeight="1" x14ac:dyDescent="0.2">
      <c r="B30" s="16" t="s">
        <v>2</v>
      </c>
      <c r="C30" s="54">
        <v>0.1062</v>
      </c>
    </row>
    <row r="31" spans="1:8" ht="15.75" customHeight="1" x14ac:dyDescent="0.2">
      <c r="B31" s="16" t="s">
        <v>105</v>
      </c>
      <c r="C31" s="54">
        <v>0.11</v>
      </c>
    </row>
    <row r="32" spans="1:8" ht="15.75" customHeight="1" x14ac:dyDescent="0.2">
      <c r="B32" s="16" t="s">
        <v>106</v>
      </c>
      <c r="C32" s="54">
        <v>1.8700000000000001E-2</v>
      </c>
    </row>
    <row r="33" spans="2:3" ht="15.75" customHeight="1" x14ac:dyDescent="0.2">
      <c r="B33" s="16" t="s">
        <v>107</v>
      </c>
      <c r="C33" s="54">
        <v>8.4199999999999997E-2</v>
      </c>
    </row>
    <row r="34" spans="2:3" ht="15.75" customHeight="1" x14ac:dyDescent="0.2">
      <c r="B34" s="16" t="s">
        <v>108</v>
      </c>
      <c r="C34" s="54">
        <v>0.25859999999552957</v>
      </c>
    </row>
    <row r="35" spans="2:3" ht="15.75" customHeight="1" x14ac:dyDescent="0.2">
      <c r="B35" s="24" t="s">
        <v>41</v>
      </c>
      <c r="C35" s="50">
        <f>SUM(C26:C34)</f>
        <v>0.99999999999552958</v>
      </c>
    </row>
  </sheetData>
  <sheetProtection algorithmName="SHA-512" hashValue="oU1Yosz5wK//Fhde281SPGNPY0rCBeIcDiycFf6QiQD3jHMMOVt7EXggK8T+fy4veZcecVh25hmlaf+CB1Rqyw==" saltValue="w+yZ9nAT0ZuT1yA/79PCgg==" spinCount="100000" sheet="1" objects="1" scenarios="1" selectLockedCells="1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rgb="FF007600"/>
  </sheetPr>
  <dimension ref="A1:O17"/>
  <sheetViews>
    <sheetView topLeftCell="C1" zoomScaleNormal="100" workbookViewId="0">
      <selection activeCell="K15" sqref="K15"/>
    </sheetView>
  </sheetViews>
  <sheetFormatPr defaultColWidth="14.42578125" defaultRowHeight="15.75" customHeight="1" x14ac:dyDescent="0.2"/>
  <cols>
    <col min="1" max="1" width="31.42578125" style="3" customWidth="1"/>
    <col min="2" max="2" width="24" style="3" customWidth="1"/>
  </cols>
  <sheetData>
    <row r="1" spans="1:15" ht="36" customHeight="1" x14ac:dyDescent="0.2">
      <c r="A1" s="19" t="str">
        <f>"Pourcentage de la population dans chaque catégorie pendant l'année de référence ("&amp;start_year&amp;")"</f>
        <v>Pourcentage de la population dans chaque catégorie pendant l'année de référence (2021)</v>
      </c>
      <c r="B1" s="1" t="s">
        <v>110</v>
      </c>
      <c r="C1" s="28" t="s">
        <v>109</v>
      </c>
      <c r="D1" s="28" t="s">
        <v>96</v>
      </c>
      <c r="E1" s="28" t="s">
        <v>97</v>
      </c>
      <c r="F1" s="28" t="s">
        <v>98</v>
      </c>
      <c r="G1" s="28" t="s">
        <v>99</v>
      </c>
    </row>
    <row r="2" spans="1:15" ht="15.75" customHeight="1" x14ac:dyDescent="0.2">
      <c r="A2" s="4" t="s">
        <v>111</v>
      </c>
      <c r="B2" s="7" t="s">
        <v>112</v>
      </c>
      <c r="C2" s="55">
        <v>0.70946890115737904</v>
      </c>
      <c r="D2" s="55">
        <v>0.70946890115737904</v>
      </c>
      <c r="E2" s="55">
        <v>0.728193700313568</v>
      </c>
      <c r="F2" s="55">
        <v>0.53402864933013905</v>
      </c>
      <c r="G2" s="55">
        <v>0.56636804342269897</v>
      </c>
    </row>
    <row r="3" spans="1:15" ht="15.75" customHeight="1" x14ac:dyDescent="0.2">
      <c r="B3" s="7" t="s">
        <v>113</v>
      </c>
      <c r="C3" s="55">
        <v>0.17858085036277799</v>
      </c>
      <c r="D3" s="55">
        <v>0.17858085036277799</v>
      </c>
      <c r="E3" s="55">
        <v>0.161157160997391</v>
      </c>
      <c r="F3" s="55">
        <v>0.265556931495667</v>
      </c>
      <c r="G3" s="55">
        <v>0.25193059444427501</v>
      </c>
    </row>
    <row r="4" spans="1:15" ht="15.75" customHeight="1" x14ac:dyDescent="0.2">
      <c r="B4" s="7" t="s">
        <v>114</v>
      </c>
      <c r="C4" s="56">
        <v>5.3857188671827302E-2</v>
      </c>
      <c r="D4" s="56">
        <v>5.3857188671827302E-2</v>
      </c>
      <c r="E4" s="56">
        <v>7.6917156577110304E-2</v>
      </c>
      <c r="F4" s="56">
        <v>0.13323393464088401</v>
      </c>
      <c r="G4" s="56">
        <v>0.118883572518825</v>
      </c>
    </row>
    <row r="5" spans="1:15" ht="15.75" customHeight="1" x14ac:dyDescent="0.2">
      <c r="B5" s="7" t="s">
        <v>115</v>
      </c>
      <c r="C5" s="56">
        <v>5.80930486321449E-2</v>
      </c>
      <c r="D5" s="56">
        <v>5.80930486321449E-2</v>
      </c>
      <c r="E5" s="56">
        <v>3.3731967210769702E-2</v>
      </c>
      <c r="F5" s="56">
        <v>6.7180462181568104E-2</v>
      </c>
      <c r="G5" s="56">
        <v>6.2817759811878204E-2</v>
      </c>
    </row>
    <row r="6" spans="1:15" ht="15.75" customHeight="1" x14ac:dyDescent="0.2">
      <c r="B6" s="25"/>
      <c r="C6" s="21"/>
      <c r="D6" s="21"/>
      <c r="E6" s="21"/>
      <c r="F6" s="21"/>
      <c r="G6" s="21"/>
    </row>
    <row r="7" spans="1:15" ht="15.75" customHeight="1" x14ac:dyDescent="0.2">
      <c r="B7" s="25"/>
      <c r="C7" s="21"/>
      <c r="D7" s="21"/>
      <c r="E7" s="21"/>
      <c r="F7" s="21"/>
      <c r="G7" s="21"/>
    </row>
    <row r="8" spans="1:15" ht="15.75" customHeight="1" x14ac:dyDescent="0.2">
      <c r="A8" s="4" t="s">
        <v>116</v>
      </c>
      <c r="B8" s="7" t="s">
        <v>117</v>
      </c>
      <c r="C8" s="55">
        <v>0.819810271263123</v>
      </c>
      <c r="D8" s="55">
        <v>0.819810271263123</v>
      </c>
      <c r="E8" s="55">
        <v>0.81045293807983398</v>
      </c>
      <c r="F8" s="55">
        <v>0.88743960857391402</v>
      </c>
      <c r="G8" s="55">
        <v>0.86683666706085205</v>
      </c>
    </row>
    <row r="9" spans="1:15" ht="15.75" customHeight="1" x14ac:dyDescent="0.2">
      <c r="B9" s="7" t="s">
        <v>118</v>
      </c>
      <c r="C9" s="55">
        <v>0.123173415660858</v>
      </c>
      <c r="D9" s="55">
        <v>0.123173415660858</v>
      </c>
      <c r="E9" s="55">
        <v>0.13141721487045299</v>
      </c>
      <c r="F9" s="55">
        <v>8.8181428611278492E-2</v>
      </c>
      <c r="G9" s="55">
        <v>0.103425458073616</v>
      </c>
    </row>
    <row r="10" spans="1:15" ht="15.75" customHeight="1" x14ac:dyDescent="0.2">
      <c r="B10" s="7" t="s">
        <v>119</v>
      </c>
      <c r="C10" s="56">
        <v>3.6963697522878598E-2</v>
      </c>
      <c r="D10" s="56">
        <v>3.6963697522878598E-2</v>
      </c>
      <c r="E10" s="56">
        <v>3.2804138958454097E-2</v>
      </c>
      <c r="F10" s="56">
        <v>1.0964342392981099E-2</v>
      </c>
      <c r="G10" s="56">
        <v>2.0189605653286001E-2</v>
      </c>
    </row>
    <row r="11" spans="1:15" ht="15.75" customHeight="1" x14ac:dyDescent="0.2">
      <c r="B11" s="7" t="s">
        <v>120</v>
      </c>
      <c r="C11" s="56">
        <v>2.00526099652052E-2</v>
      </c>
      <c r="D11" s="56">
        <v>2.00526099652052E-2</v>
      </c>
      <c r="E11" s="56">
        <v>2.5325719267129902E-2</v>
      </c>
      <c r="F11" s="56">
        <v>1.34146045893431E-2</v>
      </c>
      <c r="G11" s="56">
        <v>9.5482422038912999E-3</v>
      </c>
    </row>
    <row r="12" spans="1:15" ht="15.75" customHeight="1" x14ac:dyDescent="0.2">
      <c r="C12" s="5"/>
      <c r="D12" s="5"/>
      <c r="E12" s="5"/>
      <c r="F12" s="5"/>
      <c r="G12" s="5"/>
      <c r="I12" s="8"/>
      <c r="J12" s="8"/>
      <c r="K12" s="8"/>
      <c r="L12" s="8"/>
      <c r="M12" s="8"/>
      <c r="N12" s="8"/>
      <c r="O12" s="8"/>
    </row>
    <row r="13" spans="1:15" ht="27" customHeight="1" x14ac:dyDescent="0.2">
      <c r="A13" s="113" t="s">
        <v>121</v>
      </c>
      <c r="C13" s="28" t="s">
        <v>109</v>
      </c>
      <c r="D13" s="28" t="s">
        <v>96</v>
      </c>
      <c r="E13" s="28" t="s">
        <v>97</v>
      </c>
      <c r="F13" s="28" t="s">
        <v>98</v>
      </c>
      <c r="G13" s="28" t="s">
        <v>99</v>
      </c>
      <c r="H13" s="15" t="s">
        <v>122</v>
      </c>
      <c r="I13" s="15" t="s">
        <v>123</v>
      </c>
      <c r="J13" s="15" t="s">
        <v>124</v>
      </c>
      <c r="K13" s="15" t="s">
        <v>125</v>
      </c>
      <c r="L13" s="15" t="s">
        <v>69</v>
      </c>
      <c r="M13" s="15" t="s">
        <v>70</v>
      </c>
      <c r="N13" s="15" t="s">
        <v>71</v>
      </c>
      <c r="O13" s="15" t="s">
        <v>72</v>
      </c>
    </row>
    <row r="14" spans="1:15" ht="15.75" customHeight="1" x14ac:dyDescent="0.2">
      <c r="B14" s="28" t="s">
        <v>126</v>
      </c>
      <c r="C14" s="57">
        <v>0.90030758050000004</v>
      </c>
      <c r="D14" s="57">
        <v>0.891409188252</v>
      </c>
      <c r="E14" s="57">
        <v>0.891409188252</v>
      </c>
      <c r="F14" s="57">
        <v>0.79417818844199994</v>
      </c>
      <c r="G14" s="57">
        <v>0.79417818844199994</v>
      </c>
      <c r="H14" s="58">
        <v>0.68700000000000006</v>
      </c>
      <c r="I14" s="58">
        <v>0.65535323383084587</v>
      </c>
      <c r="J14" s="58">
        <v>0.70602487562189065</v>
      </c>
      <c r="K14" s="58">
        <v>0.66773963515754564</v>
      </c>
      <c r="L14" s="58">
        <v>0.67646767684999998</v>
      </c>
      <c r="M14" s="58">
        <v>0.60761867894900001</v>
      </c>
      <c r="N14" s="58">
        <v>0.56543086767299999</v>
      </c>
      <c r="O14" s="58">
        <v>0.52363826554299997</v>
      </c>
    </row>
    <row r="15" spans="1:15" ht="15.75" customHeight="1" x14ac:dyDescent="0.2">
      <c r="B15" s="28" t="s">
        <v>127</v>
      </c>
      <c r="C15" s="55">
        <f t="shared" ref="C15:O15" si="0">iron_deficiency_anaemia*C14</f>
        <v>0.39520249963757059</v>
      </c>
      <c r="D15" s="55">
        <f t="shared" si="0"/>
        <v>0.3912964269404906</v>
      </c>
      <c r="E15" s="55">
        <f t="shared" si="0"/>
        <v>0.3912964269404906</v>
      </c>
      <c r="F15" s="55">
        <f t="shared" si="0"/>
        <v>0.34861553098954046</v>
      </c>
      <c r="G15" s="55">
        <f t="shared" si="0"/>
        <v>0.34861553098954046</v>
      </c>
      <c r="H15" s="55">
        <f t="shared" si="0"/>
        <v>0.30156817862205154</v>
      </c>
      <c r="I15" s="55">
        <f t="shared" si="0"/>
        <v>0.28767639167458459</v>
      </c>
      <c r="J15" s="55">
        <f t="shared" si="0"/>
        <v>0.3099194116494236</v>
      </c>
      <c r="K15" s="55">
        <f t="shared" si="0"/>
        <v>0.29311357433510077</v>
      </c>
      <c r="L15" s="55">
        <f t="shared" si="0"/>
        <v>0.29694486929307862</v>
      </c>
      <c r="M15" s="55">
        <f t="shared" si="0"/>
        <v>0.26672264673564339</v>
      </c>
      <c r="N15" s="55">
        <f t="shared" si="0"/>
        <v>0.24820372183527339</v>
      </c>
      <c r="O15" s="55">
        <f t="shared" si="0"/>
        <v>0.22985827947105189</v>
      </c>
    </row>
    <row r="16" spans="1:15" ht="15.75" customHeight="1" x14ac:dyDescent="0.2">
      <c r="C16" s="5"/>
      <c r="D16" s="5"/>
      <c r="E16" s="5"/>
      <c r="F16" s="5"/>
      <c r="G16" s="5"/>
    </row>
    <row r="17" spans="3:7" ht="15.75" customHeight="1" x14ac:dyDescent="0.2">
      <c r="C17" s="5"/>
      <c r="D17" s="5"/>
      <c r="E17" s="5"/>
      <c r="F17" s="5"/>
      <c r="G17" s="5"/>
    </row>
  </sheetData>
  <sheetProtection algorithmName="SHA-512" hashValue="eRINqUadJXoMU+Ix/9ri8TrUpmKESL6wU+aS1xXjX9rCvb0qZ95G2BQphimkqWLYn69m97Kkw677ia96dgze7Q==" saltValue="pYT8CNM6Kxcm1gSuFvofzA==" spinCount="100000" sheet="1" objects="1" scenarios="1"/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rgb="FF007600"/>
  </sheetPr>
  <dimension ref="A1:G5"/>
  <sheetViews>
    <sheetView zoomScaleNormal="100" workbookViewId="0">
      <selection activeCell="C5" sqref="C5"/>
    </sheetView>
  </sheetViews>
  <sheetFormatPr defaultColWidth="8.85546875" defaultRowHeight="12.75" x14ac:dyDescent="0.2"/>
  <cols>
    <col min="1" max="1" width="28.85546875" style="3" customWidth="1"/>
    <col min="2" max="7" width="13.42578125" style="3" customWidth="1"/>
  </cols>
  <sheetData>
    <row r="1" spans="1:7" ht="40.5" customHeight="1" x14ac:dyDescent="0.2">
      <c r="A1" s="19" t="str">
        <f>"Pourcentage des enfants dans chaque catégorie pendant l'année de référence ("&amp;start_year&amp;")"</f>
        <v>Pourcentage des enfants dans chaque catégorie pendant l'année de référence (2021)</v>
      </c>
      <c r="B1" s="1" t="s">
        <v>110</v>
      </c>
      <c r="C1" s="113" t="s">
        <v>109</v>
      </c>
      <c r="D1" s="113" t="s">
        <v>96</v>
      </c>
      <c r="E1" s="113" t="s">
        <v>97</v>
      </c>
      <c r="F1" s="113" t="s">
        <v>98</v>
      </c>
      <c r="G1" s="113" t="s">
        <v>99</v>
      </c>
    </row>
    <row r="2" spans="1:7" x14ac:dyDescent="0.2">
      <c r="A2" s="4" t="s">
        <v>128</v>
      </c>
      <c r="B2" s="98" t="s">
        <v>129</v>
      </c>
      <c r="C2" s="56">
        <v>0.108938433229923</v>
      </c>
      <c r="D2" s="56">
        <v>4.5115040000000002E-2</v>
      </c>
      <c r="E2" s="56">
        <v>0</v>
      </c>
      <c r="F2" s="56">
        <v>0</v>
      </c>
      <c r="G2" s="56">
        <v>0</v>
      </c>
    </row>
    <row r="3" spans="1:7" x14ac:dyDescent="0.2">
      <c r="B3" s="98" t="s">
        <v>130</v>
      </c>
      <c r="C3" s="56">
        <v>0.245027080178261</v>
      </c>
      <c r="D3" s="56">
        <v>0.178646</v>
      </c>
      <c r="E3" s="56">
        <v>0</v>
      </c>
      <c r="F3" s="56">
        <v>0</v>
      </c>
      <c r="G3" s="56">
        <v>0</v>
      </c>
    </row>
    <row r="4" spans="1:7" x14ac:dyDescent="0.2">
      <c r="B4" s="98" t="s">
        <v>131</v>
      </c>
      <c r="C4" s="56">
        <v>0.57919317483902</v>
      </c>
      <c r="D4" s="56">
        <v>0.6424377</v>
      </c>
      <c r="E4" s="56">
        <v>0.67121189832687411</v>
      </c>
      <c r="F4" s="56">
        <v>0.228439301252365</v>
      </c>
      <c r="G4" s="56">
        <v>0</v>
      </c>
    </row>
    <row r="5" spans="1:7" x14ac:dyDescent="0.2">
      <c r="B5" s="98" t="s">
        <v>132</v>
      </c>
      <c r="C5" s="55">
        <v>6.6841311752795896E-2</v>
      </c>
      <c r="D5" s="55">
        <v>0.13380126000000001</v>
      </c>
      <c r="E5" s="55">
        <v>0.32878810167312589</v>
      </c>
      <c r="F5" s="55">
        <v>0.771560698747635</v>
      </c>
      <c r="G5" s="55">
        <v>1</v>
      </c>
    </row>
  </sheetData>
  <sheetProtection algorithmName="SHA-512" hashValue="EfAlevX/QDlPfLh8okjrqE1ynrwMjF1W4F3XzVO7m+9WwUfyud+t1P5VMTVhfrK/EKkmSBBgl5vDWRhWS93/rQ==" saltValue="Z2fRRRQCMJfUhlNCkmwyBw==" spinCount="100000" sheet="1" objects="1" scenarios="1" selectLockedCells="1"/>
  <pageMargins left="0.7" right="0.7" top="0.75" bottom="0.75" header="0.3" footer="0.3"/>
  <pageSetup paperSize="9" orientation="portrait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rgb="FF007600"/>
  </sheetPr>
  <dimension ref="A1:K14"/>
  <sheetViews>
    <sheetView zoomScale="115" zoomScaleNormal="115" workbookViewId="0">
      <selection activeCell="D26" sqref="D26"/>
    </sheetView>
  </sheetViews>
  <sheetFormatPr defaultColWidth="8.85546875" defaultRowHeight="12.75" x14ac:dyDescent="0.2"/>
  <cols>
    <col min="1" max="1" width="37" style="3" customWidth="1"/>
    <col min="2" max="2" width="29.42578125" style="3" customWidth="1"/>
  </cols>
  <sheetData>
    <row r="1" spans="1:11" x14ac:dyDescent="0.2">
      <c r="A1" s="39" t="s">
        <v>133</v>
      </c>
      <c r="B1" s="39" t="s">
        <v>3</v>
      </c>
      <c r="C1">
        <v>2010</v>
      </c>
      <c r="D1">
        <v>2011</v>
      </c>
      <c r="E1">
        <v>2012</v>
      </c>
      <c r="F1">
        <v>2013</v>
      </c>
      <c r="G1">
        <v>2014</v>
      </c>
      <c r="H1">
        <v>2015</v>
      </c>
      <c r="I1">
        <v>2016</v>
      </c>
      <c r="J1">
        <v>2017</v>
      </c>
      <c r="K1">
        <v>2018</v>
      </c>
    </row>
    <row r="2" spans="1:11" x14ac:dyDescent="0.2">
      <c r="A2" t="s">
        <v>134</v>
      </c>
      <c r="B2" s="25" t="s">
        <v>143</v>
      </c>
      <c r="C2" s="20"/>
      <c r="D2" s="20"/>
      <c r="E2" s="20"/>
      <c r="F2" s="20"/>
      <c r="G2" s="20"/>
      <c r="H2" s="20"/>
      <c r="I2" s="20"/>
      <c r="J2" s="20"/>
      <c r="K2" s="20"/>
    </row>
    <row r="3" spans="1:11" x14ac:dyDescent="0.2">
      <c r="B3" s="25"/>
    </row>
    <row r="4" spans="1:11" x14ac:dyDescent="0.2">
      <c r="A4" t="s">
        <v>135</v>
      </c>
      <c r="B4" s="25" t="s">
        <v>143</v>
      </c>
      <c r="C4" s="20"/>
      <c r="D4" s="20"/>
      <c r="E4" s="20"/>
      <c r="F4" s="20"/>
      <c r="G4" s="20"/>
      <c r="H4" s="20"/>
      <c r="I4" s="20"/>
      <c r="J4" s="20"/>
      <c r="K4" s="20"/>
    </row>
    <row r="5" spans="1:11" x14ac:dyDescent="0.2">
      <c r="B5" s="25"/>
    </row>
    <row r="6" spans="1:11" x14ac:dyDescent="0.2">
      <c r="A6" t="s">
        <v>136</v>
      </c>
      <c r="B6" s="25" t="s">
        <v>143</v>
      </c>
      <c r="C6" s="20"/>
      <c r="D6" s="20"/>
      <c r="E6" s="20"/>
      <c r="F6" s="20"/>
      <c r="G6" s="20"/>
      <c r="H6" s="20"/>
      <c r="I6" s="20"/>
      <c r="J6" s="20"/>
      <c r="K6" s="20"/>
    </row>
    <row r="7" spans="1:11" x14ac:dyDescent="0.2">
      <c r="B7" s="25" t="s">
        <v>100</v>
      </c>
      <c r="C7" s="20"/>
      <c r="D7" s="20"/>
      <c r="E7" s="20"/>
      <c r="F7" s="20"/>
      <c r="G7" s="20"/>
      <c r="H7" s="20"/>
      <c r="I7" s="20"/>
      <c r="J7" s="20"/>
      <c r="K7" s="20"/>
    </row>
    <row r="8" spans="1:11" x14ac:dyDescent="0.2">
      <c r="B8" s="25" t="s">
        <v>137</v>
      </c>
      <c r="C8" s="20"/>
      <c r="D8" s="20"/>
      <c r="E8" s="20"/>
      <c r="F8" s="20"/>
      <c r="G8" s="20"/>
      <c r="H8" s="20"/>
      <c r="I8" s="20"/>
      <c r="J8" s="20"/>
      <c r="K8" s="20"/>
    </row>
    <row r="10" spans="1:11" x14ac:dyDescent="0.2">
      <c r="A10" t="s">
        <v>138</v>
      </c>
      <c r="B10" s="28" t="s">
        <v>139</v>
      </c>
      <c r="C10" s="20"/>
      <c r="D10" s="20"/>
      <c r="E10" s="20"/>
      <c r="F10" s="20"/>
      <c r="G10" s="20"/>
      <c r="H10" s="20"/>
      <c r="I10" s="20"/>
      <c r="J10" s="20"/>
      <c r="K10" s="20"/>
    </row>
    <row r="11" spans="1:11" x14ac:dyDescent="0.2">
      <c r="B11" s="28" t="s">
        <v>140</v>
      </c>
      <c r="C11" s="20"/>
      <c r="D11" s="20"/>
      <c r="E11" s="20"/>
      <c r="F11" s="20"/>
      <c r="G11" s="20"/>
      <c r="H11" s="20"/>
      <c r="I11" s="20"/>
      <c r="J11" s="20"/>
      <c r="K11" s="20"/>
    </row>
    <row r="13" spans="1:11" x14ac:dyDescent="0.2">
      <c r="A13" s="113" t="s">
        <v>43</v>
      </c>
      <c r="B13" s="28" t="s">
        <v>141</v>
      </c>
      <c r="C13" s="20"/>
      <c r="D13" s="20"/>
      <c r="E13" s="20"/>
      <c r="F13" s="20"/>
      <c r="G13" s="20"/>
      <c r="H13" s="20"/>
      <c r="I13" s="20"/>
      <c r="J13" s="20"/>
      <c r="K13" s="20"/>
    </row>
    <row r="14" spans="1:11" x14ac:dyDescent="0.2">
      <c r="B14" s="28" t="s">
        <v>142</v>
      </c>
      <c r="C14" s="20"/>
      <c r="D14" s="20"/>
      <c r="E14" s="20"/>
      <c r="F14" s="20"/>
      <c r="G14" s="20"/>
      <c r="H14" s="20"/>
      <c r="I14" s="20"/>
      <c r="J14" s="20"/>
      <c r="K14" s="20"/>
    </row>
  </sheetData>
  <sheetProtection algorithmName="SHA-512" hashValue="XDt6uyMZBbcuD6sowxGr1ZT+aN1Ne+pS3tB0pRhFi+3xTPmmA4x9KFyiF3+SzpRO6Ew4KjBzToh5uJExIBV0xg==" saltValue="lb5aH86FW+pdMCOwyprYpw==" spinCount="100000" sheet="1" objects="1" scenarios="1"/>
  <pageMargins left="0.7" right="0.7" top="0.75" bottom="0.75" header="0.3" footer="0.3"/>
  <pageSetup paperSize="193" orientation="portrait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rgb="FF007600"/>
  </sheetPr>
  <dimension ref="A1:B7"/>
  <sheetViews>
    <sheetView workbookViewId="0">
      <selection activeCell="F7" sqref="F7"/>
    </sheetView>
  </sheetViews>
  <sheetFormatPr defaultRowHeight="12.75" x14ac:dyDescent="0.2"/>
  <cols>
    <col min="1" max="1" width="36.42578125" style="3" bestFit="1" customWidth="1"/>
    <col min="2" max="2" width="15.28515625" style="3" customWidth="1"/>
  </cols>
  <sheetData>
    <row r="1" spans="1:2" x14ac:dyDescent="0.2">
      <c r="A1" s="39" t="s">
        <v>4</v>
      </c>
      <c r="B1" s="39" t="s">
        <v>144</v>
      </c>
    </row>
    <row r="2" spans="1:2" x14ac:dyDescent="0.2">
      <c r="A2" s="113" t="s">
        <v>145</v>
      </c>
      <c r="B2" s="114">
        <v>10</v>
      </c>
    </row>
    <row r="3" spans="1:2" x14ac:dyDescent="0.2">
      <c r="A3" s="113" t="s">
        <v>150</v>
      </c>
      <c r="B3" s="114">
        <v>10</v>
      </c>
    </row>
    <row r="4" spans="1:2" x14ac:dyDescent="0.2">
      <c r="A4" s="113" t="s">
        <v>146</v>
      </c>
      <c r="B4" s="114">
        <v>10</v>
      </c>
    </row>
    <row r="5" spans="1:2" x14ac:dyDescent="0.2">
      <c r="A5" s="113" t="s">
        <v>147</v>
      </c>
      <c r="B5" s="114">
        <v>10</v>
      </c>
    </row>
    <row r="6" spans="1:2" x14ac:dyDescent="0.2">
      <c r="A6" s="113" t="s">
        <v>148</v>
      </c>
      <c r="B6" s="114">
        <v>10</v>
      </c>
    </row>
    <row r="7" spans="1:2" x14ac:dyDescent="0.2">
      <c r="A7" s="113" t="s">
        <v>149</v>
      </c>
      <c r="B7" s="114">
        <v>10</v>
      </c>
    </row>
  </sheetData>
  <sheetProtection algorithmName="SHA-512" hashValue="Nrr3Q76lsc8yM4gkrKXR6M1oT+ehEoLnUuL3D8G9YzmmuykQSYJ6Qf/BWrPU8+f31NZ3mpi/PPy93KGG+Optmw==" saltValue="UHAiqhVgbNDJth7F1UtVcw==" spinCount="100000" sheet="1" objects="1" scenarios="1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7" tint="-0.249977111117893"/>
  </sheetPr>
  <dimension ref="A1:E21"/>
  <sheetViews>
    <sheetView zoomScale="115" zoomScaleNormal="115" workbookViewId="0">
      <selection activeCell="D12" sqref="D12:D13"/>
    </sheetView>
  </sheetViews>
  <sheetFormatPr defaultColWidth="11.42578125" defaultRowHeight="12.75" x14ac:dyDescent="0.2"/>
  <cols>
    <col min="1" max="1" width="17" style="81" customWidth="1"/>
    <col min="2" max="2" width="19.140625" style="81" customWidth="1"/>
    <col min="3" max="3" width="13.42578125" style="81" customWidth="1"/>
    <col min="4" max="4" width="11.42578125" style="81" customWidth="1"/>
    <col min="5" max="16384" width="11.42578125" style="81"/>
  </cols>
  <sheetData>
    <row r="1" spans="1:5" x14ac:dyDescent="0.2">
      <c r="A1" s="34" t="s">
        <v>151</v>
      </c>
      <c r="B1" s="35" t="s">
        <v>152</v>
      </c>
      <c r="C1" s="35" t="s">
        <v>153</v>
      </c>
      <c r="D1" s="35" t="s">
        <v>154</v>
      </c>
      <c r="E1" s="35" t="s">
        <v>155</v>
      </c>
    </row>
    <row r="2" spans="1:5" x14ac:dyDescent="0.2">
      <c r="A2" s="33" t="s">
        <v>157</v>
      </c>
      <c r="B2" s="31" t="s">
        <v>100</v>
      </c>
      <c r="C2" s="59"/>
      <c r="D2" s="59"/>
      <c r="E2" s="38" t="str">
        <f>IF(E$7="","",E$7)</f>
        <v/>
      </c>
    </row>
    <row r="3" spans="1:5" x14ac:dyDescent="0.2">
      <c r="B3" s="31" t="s">
        <v>109</v>
      </c>
      <c r="C3" s="59"/>
      <c r="D3" s="49" t="s">
        <v>5</v>
      </c>
      <c r="E3" s="38" t="str">
        <f>IF(E$7="","",E$7)</f>
        <v/>
      </c>
    </row>
    <row r="4" spans="1:5" x14ac:dyDescent="0.2">
      <c r="B4" s="31" t="s">
        <v>96</v>
      </c>
      <c r="C4" s="59"/>
      <c r="D4" s="49" t="s">
        <v>5</v>
      </c>
      <c r="E4" s="38" t="str">
        <f>IF(E$7="","",E$7)</f>
        <v/>
      </c>
    </row>
    <row r="5" spans="1:5" x14ac:dyDescent="0.2">
      <c r="B5" s="31" t="s">
        <v>97</v>
      </c>
      <c r="C5" s="59"/>
      <c r="D5" s="59"/>
      <c r="E5" s="38" t="str">
        <f>IF(E$7="","",E$7)</f>
        <v/>
      </c>
    </row>
    <row r="6" spans="1:5" x14ac:dyDescent="0.2">
      <c r="B6" s="31" t="s">
        <v>98</v>
      </c>
      <c r="C6" s="59"/>
      <c r="D6" s="59"/>
      <c r="E6" s="38" t="str">
        <f>IF(E$7="","",E$7)</f>
        <v/>
      </c>
    </row>
    <row r="7" spans="1:5" x14ac:dyDescent="0.2">
      <c r="B7" s="31" t="s">
        <v>156</v>
      </c>
      <c r="C7" s="30"/>
      <c r="D7" s="29"/>
      <c r="E7" s="59"/>
    </row>
    <row r="9" spans="1:5" x14ac:dyDescent="0.2">
      <c r="A9" s="33" t="s">
        <v>158</v>
      </c>
      <c r="B9" s="31" t="s">
        <v>100</v>
      </c>
      <c r="C9" s="59"/>
      <c r="D9" s="59"/>
      <c r="E9" s="38" t="str">
        <f>IF(E$7="","",E$7)</f>
        <v/>
      </c>
    </row>
    <row r="10" spans="1:5" x14ac:dyDescent="0.2">
      <c r="B10" s="31" t="s">
        <v>109</v>
      </c>
      <c r="C10" s="59"/>
      <c r="D10" s="59"/>
      <c r="E10" s="38" t="str">
        <f>IF(E$7="","",E$7)</f>
        <v/>
      </c>
    </row>
    <row r="11" spans="1:5" x14ac:dyDescent="0.2">
      <c r="B11" s="31" t="s">
        <v>96</v>
      </c>
      <c r="C11" s="59"/>
      <c r="D11" s="59"/>
      <c r="E11" s="38" t="str">
        <f>IF(E$7="","",E$7)</f>
        <v/>
      </c>
    </row>
    <row r="12" spans="1:5" x14ac:dyDescent="0.2">
      <c r="B12" s="31" t="s">
        <v>97</v>
      </c>
      <c r="C12" s="59"/>
      <c r="D12" s="49" t="s">
        <v>5</v>
      </c>
      <c r="E12" s="38" t="str">
        <f>IF(E$7="","",E$7)</f>
        <v/>
      </c>
    </row>
    <row r="13" spans="1:5" x14ac:dyDescent="0.2">
      <c r="B13" s="31" t="s">
        <v>98</v>
      </c>
      <c r="C13" s="59"/>
      <c r="D13" s="49" t="s">
        <v>5</v>
      </c>
      <c r="E13" s="38" t="str">
        <f>IF(E$7="","",E$7)</f>
        <v/>
      </c>
    </row>
    <row r="14" spans="1:5" x14ac:dyDescent="0.2">
      <c r="B14" s="31" t="s">
        <v>156</v>
      </c>
      <c r="C14" s="30"/>
      <c r="D14" s="29"/>
      <c r="E14" s="59"/>
    </row>
    <row r="16" spans="1:5" x14ac:dyDescent="0.2">
      <c r="A16" s="33" t="s">
        <v>159</v>
      </c>
      <c r="B16" s="31" t="s">
        <v>100</v>
      </c>
      <c r="C16" s="59"/>
      <c r="D16" s="59" t="s">
        <v>5</v>
      </c>
      <c r="E16" s="38" t="str">
        <f>IF(E$7="","",E$7)</f>
        <v/>
      </c>
    </row>
    <row r="17" spans="2:5" x14ac:dyDescent="0.2">
      <c r="B17" s="31" t="s">
        <v>109</v>
      </c>
      <c r="C17" s="59"/>
      <c r="D17" s="59" t="s">
        <v>5</v>
      </c>
      <c r="E17" s="38" t="str">
        <f>IF(E$7="","",E$7)</f>
        <v/>
      </c>
    </row>
    <row r="18" spans="2:5" x14ac:dyDescent="0.2">
      <c r="B18" s="31" t="s">
        <v>96</v>
      </c>
      <c r="C18" s="59"/>
      <c r="D18" s="59" t="s">
        <v>5</v>
      </c>
      <c r="E18" s="38" t="str">
        <f>IF(E$7="","",E$7)</f>
        <v/>
      </c>
    </row>
    <row r="19" spans="2:5" x14ac:dyDescent="0.2">
      <c r="B19" s="31" t="s">
        <v>97</v>
      </c>
      <c r="C19" s="59"/>
      <c r="D19" s="59" t="s">
        <v>5</v>
      </c>
      <c r="E19" s="38" t="str">
        <f>IF(E$7="","",E$7)</f>
        <v/>
      </c>
    </row>
    <row r="20" spans="2:5" x14ac:dyDescent="0.2">
      <c r="B20" s="31" t="s">
        <v>98</v>
      </c>
      <c r="C20" s="59"/>
      <c r="D20" s="59" t="s">
        <v>5</v>
      </c>
      <c r="E20" s="38" t="str">
        <f>IF(E$7="","",E$7)</f>
        <v/>
      </c>
    </row>
    <row r="21" spans="2:5" x14ac:dyDescent="0.2">
      <c r="B21" s="31" t="s">
        <v>156</v>
      </c>
      <c r="C21" s="30"/>
      <c r="D21" s="29"/>
      <c r="E21" s="59"/>
    </row>
  </sheetData>
  <sheetProtection algorithmName="SHA-512" hashValue="1YtNenXtm74/F3+KNpT+GQ/rtl0D5KZp3sbYUcRoN0X3Nh3GQhb4zOiHLFTpiacLB/uevvFIk4UKVESarXwpqg==" saltValue="uvpC+ZPDPXMtgLF0K413pQ==" spinCount="100000" sheet="1" objects="1" scenarios="1" selectLockedCells="1"/>
  <pageMargins left="0.7" right="0.7" top="0.75" bottom="0.75" header="0.3" footer="0.3"/>
  <pageSetup paperSize="9" orientation="portrait" horizontalDpi="0" verticalDpi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7" tint="-0.249977111117893"/>
  </sheetPr>
  <dimension ref="A1:D3"/>
  <sheetViews>
    <sheetView zoomScale="145" zoomScaleNormal="145" workbookViewId="0">
      <selection activeCell="D2" sqref="D2:D3"/>
    </sheetView>
  </sheetViews>
  <sheetFormatPr defaultColWidth="10.85546875" defaultRowHeight="12.75" x14ac:dyDescent="0.2"/>
  <cols>
    <col min="1" max="1" width="15.7109375" style="3" customWidth="1"/>
    <col min="2" max="2" width="15.42578125" style="3" customWidth="1"/>
    <col min="3" max="3" width="17.42578125" style="3" customWidth="1"/>
    <col min="4" max="4" width="12.85546875" style="3" customWidth="1"/>
  </cols>
  <sheetData>
    <row r="1" spans="1:4" x14ac:dyDescent="0.2">
      <c r="A1" s="40" t="s">
        <v>0</v>
      </c>
      <c r="B1" s="35" t="s">
        <v>162</v>
      </c>
      <c r="C1" s="41" t="s">
        <v>6</v>
      </c>
      <c r="D1" s="41" t="s">
        <v>163</v>
      </c>
    </row>
    <row r="2" spans="1:4" x14ac:dyDescent="0.2">
      <c r="A2" s="41" t="s">
        <v>160</v>
      </c>
      <c r="B2" s="31" t="s">
        <v>161</v>
      </c>
      <c r="C2" s="31" t="s">
        <v>165</v>
      </c>
      <c r="D2" s="59"/>
    </row>
    <row r="3" spans="1:4" x14ac:dyDescent="0.2">
      <c r="A3" s="41" t="s">
        <v>164</v>
      </c>
      <c r="B3" s="31" t="s">
        <v>153</v>
      </c>
      <c r="C3" s="31" t="s">
        <v>154</v>
      </c>
      <c r="D3" s="59"/>
    </row>
  </sheetData>
  <sheetProtection algorithmName="SHA-512" hashValue="0D/X5/F3WZ7WSQUcnGmRO9w6rkhp8GkdERV8M8hx8W6Y3gHBTOgAWPQcSed96ExzsdbwzcBBQRWc6Xqkr7gOSQ==" saltValue="BPGkqfhdBseRgTQdK0+afg==" spinCount="100000" sheet="1" objects="1" scenarios="1" selectLockedCell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28</vt:i4>
      </vt:variant>
      <vt:variant>
        <vt:lpstr>Named Ranges</vt:lpstr>
      </vt:variant>
      <vt:variant>
        <vt:i4>45</vt:i4>
      </vt:variant>
    </vt:vector>
  </HeadingPairs>
  <TitlesOfParts>
    <vt:vector size="73" baseType="lpstr">
      <vt:lpstr>Donnees pop de l'annee de ref</vt:lpstr>
      <vt:lpstr>Projections démographiques</vt:lpstr>
      <vt:lpstr>Causes du décès</vt:lpstr>
      <vt:lpstr>Dist. de l'état nutritionnel</vt:lpstr>
      <vt:lpstr>Dist. l'allaitement maternel</vt:lpstr>
      <vt:lpstr>Tendances temporelles</vt:lpstr>
      <vt:lpstr>Perte économique</vt:lpstr>
      <vt:lpstr>Paquets ANJE</vt:lpstr>
      <vt:lpstr>Traitement de la MAS</vt:lpstr>
      <vt:lpstr>Coûts et couvertures des prgms</vt:lpstr>
      <vt:lpstr>Dépendances du programme</vt:lpstr>
      <vt:lpstr>Programmes de référence</vt:lpstr>
      <vt:lpstr>Incidence des conditions</vt:lpstr>
      <vt:lpstr>Programmes-population cible</vt:lpstr>
      <vt:lpstr>Options de la courbe de coût</vt:lpstr>
      <vt:lpstr>Programmes-planification fam.</vt:lpstr>
      <vt:lpstr>Programmes - population touchée</vt:lpstr>
      <vt:lpstr>Programme - secteurs à risque</vt:lpstr>
      <vt:lpstr>Population des sect. à risque</vt:lpstr>
      <vt:lpstr>Rapport des cotes ANJE</vt:lpstr>
      <vt:lpstr>Risques des rés. des naissances</vt:lpstr>
      <vt:lpstr>Risques relatifs</vt:lpstr>
      <vt:lpstr>Rapports des cotes</vt:lpstr>
      <vt:lpstr>Programmes-rés. des naissances</vt:lpstr>
      <vt:lpstr>Programmes-anémie</vt:lpstr>
      <vt:lpstr>Programmes-émaciation</vt:lpstr>
      <vt:lpstr>Programmes pour les enfants</vt:lpstr>
      <vt:lpstr>Programmes pour les FE</vt:lpstr>
      <vt:lpstr>'Paquets ANJE'!abortion</vt:lpstr>
      <vt:lpstr>abortion</vt:lpstr>
      <vt:lpstr>comm_deliv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'Paquets ANJE'!stillbirth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 Scott</dc:creator>
  <cp:keywords>lang=fr</cp:keywords>
  <cp:lastModifiedBy>Nick Scott</cp:lastModifiedBy>
  <dcterms:created xsi:type="dcterms:W3CDTF">2017-08-01T10:42:13Z</dcterms:created>
  <dcterms:modified xsi:type="dcterms:W3CDTF">2022-02-02T07:10:23Z</dcterms:modified>
</cp:coreProperties>
</file>