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2FE1F12-B635-49BB-B458-01D63A163BB7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G38" i="2"/>
  <c r="I38" i="2" s="1"/>
  <c r="A25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33" i="2" l="1"/>
  <c r="A34" i="2"/>
  <c r="A32" i="2"/>
  <c r="A16" i="2"/>
  <c r="A39" i="2"/>
  <c r="A17" i="2"/>
  <c r="A18" i="2"/>
  <c r="I2" i="2"/>
  <c r="A24" i="2"/>
  <c r="A3" i="2"/>
  <c r="A26" i="2"/>
  <c r="I3" i="2"/>
  <c r="I7" i="2"/>
  <c r="I11" i="2"/>
  <c r="A19" i="2"/>
  <c r="A27" i="2"/>
  <c r="A35" i="2"/>
  <c r="A4" i="2"/>
  <c r="A5" i="2" s="1"/>
  <c r="A20" i="2"/>
  <c r="A6" i="2"/>
  <c r="A7" i="2" s="1"/>
  <c r="A8" i="2" s="1"/>
  <c r="A9" i="2" s="1"/>
  <c r="A10" i="2" s="1"/>
  <c r="A11" i="2" s="1"/>
  <c r="A28" i="2"/>
  <c r="A13" i="2"/>
  <c r="A21" i="2"/>
  <c r="A29" i="2"/>
  <c r="A37" i="2"/>
  <c r="D58" i="20"/>
  <c r="A12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<sst xmlns="http://schemas.openxmlformats.org/spreadsheetml/2006/main" count="2092" uniqueCount="337">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</sst>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2099234.15625</v>
      </c>
    </row>
    <row r="8" spans="1:3" ht="15" customHeight="1" x14ac:dyDescent="0.2">
      <c r="B8" s="7" t="s">
        <v>19</v>
      </c>
      <c r="C8" s="46">
        <v>0.59299999999999997</v>
      </c>
    </row>
    <row r="9" spans="1:3" ht="15" customHeight="1" x14ac:dyDescent="0.2">
      <c r="B9" s="7" t="s">
        <v>20</v>
      </c>
      <c r="C9" s="47">
        <v>2.5000000000000001E-2</v>
      </c>
    </row>
    <row r="10" spans="1:3" ht="15" customHeight="1" x14ac:dyDescent="0.2">
      <c r="B10" s="7" t="s">
        <v>21</v>
      </c>
      <c r="C10" s="47">
        <v>0.42616619110107401</v>
      </c>
    </row>
    <row r="11" spans="1:3" ht="15" customHeight="1" x14ac:dyDescent="0.2">
      <c r="B11" s="7" t="s">
        <v>22</v>
      </c>
      <c r="C11" s="46">
        <v>0.86199999999999999</v>
      </c>
    </row>
    <row r="12" spans="1:3" ht="15" customHeight="1" x14ac:dyDescent="0.2">
      <c r="B12" s="7" t="s">
        <v>23</v>
      </c>
      <c r="C12" s="46">
        <v>0.52</v>
      </c>
    </row>
    <row r="13" spans="1:3" ht="15" customHeight="1" x14ac:dyDescent="0.2">
      <c r="B13" s="7" t="s">
        <v>24</v>
      </c>
      <c r="C13" s="46">
        <v>0.34399999999999997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0.1226</v>
      </c>
    </row>
    <row r="24" spans="1:3" ht="15" customHeight="1" x14ac:dyDescent="0.2">
      <c r="B24" s="12" t="s">
        <v>33</v>
      </c>
      <c r="C24" s="47">
        <v>0.47810000000000002</v>
      </c>
    </row>
    <row r="25" spans="1:3" ht="15" customHeight="1" x14ac:dyDescent="0.2">
      <c r="B25" s="12" t="s">
        <v>34</v>
      </c>
      <c r="C25" s="47">
        <v>0.32329999999999998</v>
      </c>
    </row>
    <row r="26" spans="1:3" ht="15" customHeight="1" x14ac:dyDescent="0.2">
      <c r="B26" s="12" t="s">
        <v>35</v>
      </c>
      <c r="C26" s="47">
        <v>7.5999999999999998E-2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0.22600000000000001</v>
      </c>
    </row>
    <row r="30" spans="1:3" ht="14.25" customHeight="1" x14ac:dyDescent="0.2">
      <c r="B30" s="22" t="s">
        <v>38</v>
      </c>
      <c r="C30" s="49">
        <v>9.5000000000000001E-2</v>
      </c>
    </row>
    <row r="31" spans="1:3" ht="14.25" customHeight="1" x14ac:dyDescent="0.2">
      <c r="B31" s="22" t="s">
        <v>39</v>
      </c>
      <c r="C31" s="49">
        <v>0.185</v>
      </c>
    </row>
    <row r="32" spans="1:3" ht="14.25" customHeight="1" x14ac:dyDescent="0.2">
      <c r="B32" s="22" t="s">
        <v>40</v>
      </c>
      <c r="C32" s="49">
        <v>0.49399999999999999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12.166279579710499</v>
      </c>
    </row>
    <row r="38" spans="1:5" ht="15" customHeight="1" x14ac:dyDescent="0.2">
      <c r="B38" s="28" t="s">
        <v>45</v>
      </c>
      <c r="C38" s="117">
        <v>20.7475156404135</v>
      </c>
      <c r="D38" s="9"/>
      <c r="E38" s="10"/>
    </row>
    <row r="39" spans="1:5" ht="15" customHeight="1" x14ac:dyDescent="0.2">
      <c r="B39" s="28" t="s">
        <v>46</v>
      </c>
      <c r="C39" s="117">
        <v>24.519627144447099</v>
      </c>
      <c r="D39" s="9"/>
      <c r="E39" s="9"/>
    </row>
    <row r="40" spans="1:5" ht="15" customHeight="1" x14ac:dyDescent="0.2">
      <c r="B40" s="28" t="s">
        <v>47</v>
      </c>
      <c r="C40" s="117">
        <v>95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12.74327555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1.6052E-2</v>
      </c>
      <c r="D45" s="9"/>
    </row>
    <row r="46" spans="1:5" ht="15.75" customHeight="1" x14ac:dyDescent="0.2">
      <c r="B46" s="28" t="s">
        <v>52</v>
      </c>
      <c r="C46" s="47">
        <v>6.0999770000000002E-2</v>
      </c>
      <c r="D46" s="9"/>
    </row>
    <row r="47" spans="1:5" ht="15.75" customHeight="1" x14ac:dyDescent="0.2">
      <c r="B47" s="28" t="s">
        <v>53</v>
      </c>
      <c r="C47" s="47">
        <v>0.1196266</v>
      </c>
      <c r="D47" s="9"/>
      <c r="E47" s="10"/>
    </row>
    <row r="48" spans="1:5" ht="15" customHeight="1" x14ac:dyDescent="0.2">
      <c r="B48" s="28" t="s">
        <v>54</v>
      </c>
      <c r="C48" s="48">
        <v>0.8033216299999999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0.48084197253319172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10.957713</v>
      </c>
    </row>
    <row r="63" spans="1:4" ht="15.75" customHeight="1" x14ac:dyDescent="0.2">
      <c r="A63" s="39"/>
    </row>
  </sheetData>
  <sheetProtection algorithmName="SHA-512" hashValue="MNLcbyrHUYkUgJWdfyvqhn5j0i41ucQ8vGryliYW04r4FhDdUJp1ztJlsp9+SdrWJHbY7ERiqvQmNVVGUPPZcg==" saltValue="0sw00NPlNy2rdj3Zc8oL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0.20624720445403999</v>
      </c>
      <c r="C2" s="115">
        <v>0.95</v>
      </c>
      <c r="D2" s="116">
        <v>58.046796887133439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39.880519812243307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414.67441286273032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0.574003752057752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13.01281925603921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13.01281925603921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13.01281925603921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13.01281925603921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13.01281925603921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13.01281925603921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0.71958505593456223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0.35743333333333299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0.59367320000000001</v>
      </c>
      <c r="C18" s="115">
        <v>0.95</v>
      </c>
      <c r="D18" s="116">
        <v>9.5596491969757462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0.59367320000000001</v>
      </c>
      <c r="C19" s="115">
        <v>0.95</v>
      </c>
      <c r="D19" s="116">
        <v>9.5596491969757462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0.64999759999999995</v>
      </c>
      <c r="C21" s="115">
        <v>0.95</v>
      </c>
      <c r="D21" s="116">
        <v>7.0854510124004477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22.45630615654899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4.2797375448782464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0.48640626903175999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0.29332682490348799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18.574405815047299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1.2819220311939701E-2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0.626</v>
      </c>
      <c r="C29" s="115">
        <v>0.95</v>
      </c>
      <c r="D29" s="116">
        <v>113.6877099192675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0.15047472246892171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1.545126983877527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5.8038420680000001E-2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0.80150104113057907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0.76665503620772402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7.1150145338447288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0.65063135075419498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NRkjDp8rAgbC2fGhq5q6qThiD5cx8P2J7Y2UBImrhWUpe27YzEtwBgWIjrzkI5nnhA1AcKYoxZ2FFBC/oyhTA==" saltValue="5CkFFNDcyAS5bsFbTv6/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9x2l/8fRPL1WP5yOWrI7aBtMzr3CtppoCqAe1koFUq8zpKDndaolAfLGyIp0qLi9Yg4wWa8lQDc4nx2v9M81Zg==" saltValue="zAvj4pxbsRMyxDp7Q+3G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6X9nxdUXGUPp9tHk6QO1KeQSrfO2OZSRyam9V/ClzyMFknbaeUFUTY01nUdsTnLbLVNMK/kc1LVAuGZsf/jcGw==" saltValue="ffc8iS6JPc2K+tS2cij9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1.90800458192825E-2</v>
      </c>
      <c r="C3" s="18">
        <f>frac_mam_1_5months * 2.6</f>
        <v>1.90800458192825E-2</v>
      </c>
      <c r="D3" s="18">
        <f>frac_mam_6_11months * 2.6</f>
        <v>2.181455716490752E-2</v>
      </c>
      <c r="E3" s="18">
        <f>frac_mam_12_23months * 2.6</f>
        <v>2.698361203074446E-2</v>
      </c>
      <c r="F3" s="18">
        <f>frac_mam_24_59months * 2.6</f>
        <v>1.0831178817898142E-2</v>
      </c>
    </row>
    <row r="4" spans="1:6" ht="15.75" customHeight="1" x14ac:dyDescent="0.2">
      <c r="A4" s="4" t="s">
        <v>208</v>
      </c>
      <c r="B4" s="18">
        <f>frac_sam_1month * 2.6</f>
        <v>5.9327530208975595E-3</v>
      </c>
      <c r="C4" s="18">
        <f>frac_sam_1_5months * 2.6</f>
        <v>5.9327530208975595E-3</v>
      </c>
      <c r="D4" s="18">
        <f>frac_sam_6_11months * 2.6</f>
        <v>1.2831438216381202E-3</v>
      </c>
      <c r="E4" s="18">
        <f>frac_sam_12_23months * 2.6</f>
        <v>1.24847903498448E-3</v>
      </c>
      <c r="F4" s="18">
        <f>frac_sam_24_59months * 2.6</f>
        <v>4.5087812002747802E-3</v>
      </c>
    </row>
  </sheetData>
  <sheetProtection algorithmName="SHA-512" hashValue="Sr5kU6+hVpmtFIz1HuaxjpeW7cUuaNMwMUF77HEiFJnMmBfRot4Z8Ek4Pqac3TFHqYq27/cAMvfxQc8WKQlxQg==" saltValue="6iLDTw55/VT8KOCQ+UhG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0.59299999999999997</v>
      </c>
      <c r="E2" s="65">
        <f>food_insecure</f>
        <v>0.59299999999999997</v>
      </c>
      <c r="F2" s="65">
        <f>food_insecure</f>
        <v>0.59299999999999997</v>
      </c>
      <c r="G2" s="65">
        <f>food_insecure</f>
        <v>0.59299999999999997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0.59299999999999997</v>
      </c>
      <c r="F5" s="65">
        <f>food_insecure</f>
        <v>0.59299999999999997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0.59299999999999997</v>
      </c>
      <c r="F8" s="65">
        <f>food_insecure</f>
        <v>0.59299999999999997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0.59299999999999997</v>
      </c>
      <c r="F9" s="65">
        <f>food_insecure</f>
        <v>0.59299999999999997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0.52</v>
      </c>
      <c r="E10" s="65">
        <f>IF(ISBLANK(comm_deliv), frac_children_health_facility,1)</f>
        <v>0.52</v>
      </c>
      <c r="F10" s="65">
        <f>IF(ISBLANK(comm_deliv), frac_children_health_facility,1)</f>
        <v>0.52</v>
      </c>
      <c r="G10" s="65">
        <f>IF(ISBLANK(comm_deliv), frac_children_health_facility,1)</f>
        <v>0.52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0.59299999999999997</v>
      </c>
      <c r="I15" s="65">
        <f>food_insecure</f>
        <v>0.59299999999999997</v>
      </c>
      <c r="J15" s="65">
        <f>food_insecure</f>
        <v>0.59299999999999997</v>
      </c>
      <c r="K15" s="65">
        <f>food_insecure</f>
        <v>0.59299999999999997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0.86199999999999999</v>
      </c>
      <c r="I18" s="65">
        <f>frac_PW_health_facility</f>
        <v>0.86199999999999999</v>
      </c>
      <c r="J18" s="65">
        <f>frac_PW_health_facility</f>
        <v>0.86199999999999999</v>
      </c>
      <c r="K18" s="65">
        <f>frac_PW_health_facility</f>
        <v>0.86199999999999999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2.5000000000000001E-2</v>
      </c>
      <c r="I19" s="65">
        <f>frac_malaria_risk</f>
        <v>2.5000000000000001E-2</v>
      </c>
      <c r="J19" s="65">
        <f>frac_malaria_risk</f>
        <v>2.5000000000000001E-2</v>
      </c>
      <c r="K19" s="65">
        <f>frac_malaria_risk</f>
        <v>2.5000000000000001E-2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0.34399999999999997</v>
      </c>
      <c r="M24" s="65">
        <f>famplan_unmet_need</f>
        <v>0.34399999999999997</v>
      </c>
      <c r="N24" s="65">
        <f>famplan_unmet_need</f>
        <v>0.34399999999999997</v>
      </c>
      <c r="O24" s="65">
        <f>famplan_unmet_need</f>
        <v>0.34399999999999997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0.35263809058265699</v>
      </c>
      <c r="M25" s="65">
        <f>(1-food_insecure)*(0.49)+food_insecure*(0.7)</f>
        <v>0.61453000000000002</v>
      </c>
      <c r="N25" s="65">
        <f>(1-food_insecure)*(0.49)+food_insecure*(0.7)</f>
        <v>0.61453000000000002</v>
      </c>
      <c r="O25" s="65">
        <f>(1-food_insecure)*(0.49)+food_insecure*(0.7)</f>
        <v>0.61453000000000002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0.15113061024971014</v>
      </c>
      <c r="M26" s="65">
        <f>(1-food_insecure)*(0.21)+food_insecure*(0.3)</f>
        <v>0.26336999999999999</v>
      </c>
      <c r="N26" s="65">
        <f>(1-food_insecure)*(0.21)+food_insecure*(0.3)</f>
        <v>0.26336999999999999</v>
      </c>
      <c r="O26" s="65">
        <f>(1-food_insecure)*(0.21)+food_insecure*(0.3)</f>
        <v>0.26336999999999999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7.0065108066558857E-2</v>
      </c>
      <c r="M27" s="65">
        <f>(1-food_insecure)*(0.3)</f>
        <v>0.1221</v>
      </c>
      <c r="N27" s="65">
        <f>(1-food_insecure)*(0.3)</f>
        <v>0.1221</v>
      </c>
      <c r="O27" s="65">
        <f>(1-food_insecure)*(0.3)</f>
        <v>0.1221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0.42616619110107401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2.5000000000000001E-2</v>
      </c>
      <c r="D34" s="65">
        <f t="shared" si="3"/>
        <v>2.5000000000000001E-2</v>
      </c>
      <c r="E34" s="65">
        <f t="shared" si="3"/>
        <v>2.5000000000000001E-2</v>
      </c>
      <c r="F34" s="65">
        <f t="shared" si="3"/>
        <v>2.5000000000000001E-2</v>
      </c>
      <c r="G34" s="65">
        <f t="shared" si="3"/>
        <v>2.5000000000000001E-2</v>
      </c>
      <c r="H34" s="65">
        <f t="shared" si="3"/>
        <v>2.5000000000000001E-2</v>
      </c>
      <c r="I34" s="65">
        <f t="shared" si="3"/>
        <v>2.5000000000000001E-2</v>
      </c>
      <c r="J34" s="65">
        <f t="shared" si="3"/>
        <v>2.5000000000000001E-2</v>
      </c>
      <c r="K34" s="65">
        <f t="shared" si="3"/>
        <v>2.5000000000000001E-2</v>
      </c>
      <c r="L34" s="65">
        <f t="shared" si="3"/>
        <v>2.5000000000000001E-2</v>
      </c>
      <c r="M34" s="65">
        <f t="shared" si="3"/>
        <v>2.5000000000000001E-2</v>
      </c>
      <c r="N34" s="65">
        <f t="shared" si="3"/>
        <v>2.5000000000000001E-2</v>
      </c>
      <c r="O34" s="65">
        <f t="shared" si="3"/>
        <v>2.5000000000000001E-2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LZfck0PG/SMwt3tr+80Wj93EQqdmYX1zCHG1OyXCMZGxr/96rcb4U+PhYYBTlueZgTTfE442mcdeD7mads5z5g==" saltValue="mm1wt7ZB2bfG/JNG584l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Xi9dks6YSW8fPS8JPsNNNbFXyjCkGSxvz4EYD/rdXesjbw49RGqbbXsrMzeuiyAPTmKE9ltQh/IMzLlv/koYjg==" saltValue="1h0pRgCgHvxa+0D+8McO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iv2lTKKtsk6vtWvwLeIjT5rMEpmi5+HDZsf4csQCGEgLe2cqQky+UrmzLvDMBD70drNWn2jt+xi8crN5cBJlw==" saltValue="jruB5TtJANN9eTxTZOJ8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wc1COhOKYsPTuroZhag0bWPqe+0VB+q+olAKKubocqAz3K1eooEXwokb2DuYf5rPSUvaQIA/yy22DWAMsGGRlg==" saltValue="EXPg9f5Y/RVu6R3Ne7bq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9kzhJOWY41arCGDa6vX8CMGthEPxGpy1AXKhfv3yhr5/yC8tmJNeGotT5bIrqSOW3dFpidRW5uu8viAxl+Ra/w==" saltValue="j36Ltamzt9uc8zh6wNln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96UC7o0tne3w0i9lWAY12Khm3m8JZNXGWa/z1Ixlr59eIcTtSMGHlyrAYnWoLco5jCOK6ZcOyViycyVE5h0Sw==" saltValue="QizRW0Os5SY7tLhmKyOe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428099.10879999999</v>
      </c>
      <c r="C2" s="53">
        <v>955000</v>
      </c>
      <c r="D2" s="53">
        <v>1727000</v>
      </c>
      <c r="E2" s="53">
        <v>1332000</v>
      </c>
      <c r="F2" s="53">
        <v>954000</v>
      </c>
      <c r="G2" s="14">
        <f t="shared" ref="G2:G11" si="0">C2+D2+E2+F2</f>
        <v>4968000</v>
      </c>
      <c r="H2" s="14">
        <f t="shared" ref="H2:H11" si="1">(B2 + stillbirth*B2/(1000-stillbirth))/(1-abortion)</f>
        <v>454533.44918249658</v>
      </c>
      <c r="I2" s="14">
        <f t="shared" ref="I2:I11" si="2">G2-H2</f>
        <v>4513466.5508175036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428987.51479999989</v>
      </c>
      <c r="C3" s="53">
        <v>951000</v>
      </c>
      <c r="D3" s="53">
        <v>1757000</v>
      </c>
      <c r="E3" s="53">
        <v>1367000</v>
      </c>
      <c r="F3" s="53">
        <v>993000</v>
      </c>
      <c r="G3" s="14">
        <f t="shared" si="0"/>
        <v>5068000</v>
      </c>
      <c r="H3" s="14">
        <f t="shared" si="1"/>
        <v>455476.712635173</v>
      </c>
      <c r="I3" s="14">
        <f t="shared" si="2"/>
        <v>4612523.2873648275</v>
      </c>
    </row>
    <row r="4" spans="1:9" ht="15.75" customHeight="1" x14ac:dyDescent="0.2">
      <c r="A4" s="7">
        <f t="shared" si="3"/>
        <v>2023</v>
      </c>
      <c r="B4" s="52">
        <v>429627.63599999988</v>
      </c>
      <c r="C4" s="53">
        <v>945000</v>
      </c>
      <c r="D4" s="53">
        <v>1784000</v>
      </c>
      <c r="E4" s="53">
        <v>1403000</v>
      </c>
      <c r="F4" s="53">
        <v>1032000</v>
      </c>
      <c r="G4" s="14">
        <f t="shared" si="0"/>
        <v>5164000</v>
      </c>
      <c r="H4" s="14">
        <f t="shared" si="1"/>
        <v>456156.36015358625</v>
      </c>
      <c r="I4" s="14">
        <f t="shared" si="2"/>
        <v>4707843.6398464134</v>
      </c>
    </row>
    <row r="5" spans="1:9" ht="15.75" customHeight="1" x14ac:dyDescent="0.2">
      <c r="A5" s="7">
        <f t="shared" si="3"/>
        <v>2024</v>
      </c>
      <c r="B5" s="52">
        <v>429997.12559999991</v>
      </c>
      <c r="C5" s="53">
        <v>939000</v>
      </c>
      <c r="D5" s="53">
        <v>1808000</v>
      </c>
      <c r="E5" s="53">
        <v>1440000</v>
      </c>
      <c r="F5" s="53">
        <v>1070000</v>
      </c>
      <c r="G5" s="14">
        <f t="shared" si="0"/>
        <v>5257000</v>
      </c>
      <c r="H5" s="14">
        <f t="shared" si="1"/>
        <v>456548.66506353067</v>
      </c>
      <c r="I5" s="14">
        <f t="shared" si="2"/>
        <v>4800451.3349364698</v>
      </c>
    </row>
    <row r="6" spans="1:9" ht="15.75" customHeight="1" x14ac:dyDescent="0.2">
      <c r="A6" s="7">
        <f t="shared" si="3"/>
        <v>2025</v>
      </c>
      <c r="B6" s="52">
        <v>430097.10200000001</v>
      </c>
      <c r="C6" s="53">
        <v>938000</v>
      </c>
      <c r="D6" s="53">
        <v>1827000</v>
      </c>
      <c r="E6" s="53">
        <v>1476000</v>
      </c>
      <c r="F6" s="53">
        <v>1105000</v>
      </c>
      <c r="G6" s="14">
        <f t="shared" si="0"/>
        <v>5346000</v>
      </c>
      <c r="H6" s="14">
        <f t="shared" si="1"/>
        <v>456654.81482416968</v>
      </c>
      <c r="I6" s="14">
        <f t="shared" si="2"/>
        <v>4889345.1851758305</v>
      </c>
    </row>
    <row r="7" spans="1:9" ht="15.75" customHeight="1" x14ac:dyDescent="0.2">
      <c r="A7" s="7">
        <f t="shared" si="3"/>
        <v>2026</v>
      </c>
      <c r="B7" s="52">
        <v>430086.20039999997</v>
      </c>
      <c r="C7" s="53">
        <v>938000</v>
      </c>
      <c r="D7" s="53">
        <v>1842000</v>
      </c>
      <c r="E7" s="53">
        <v>1515000</v>
      </c>
      <c r="F7" s="53">
        <v>1140000</v>
      </c>
      <c r="G7" s="14">
        <f t="shared" si="0"/>
        <v>5435000</v>
      </c>
      <c r="H7" s="14">
        <f t="shared" si="1"/>
        <v>456643.24007022189</v>
      </c>
      <c r="I7" s="14">
        <f t="shared" si="2"/>
        <v>4978356.7599297781</v>
      </c>
    </row>
    <row r="8" spans="1:9" ht="15.75" customHeight="1" x14ac:dyDescent="0.2">
      <c r="A8" s="7">
        <f t="shared" si="3"/>
        <v>2027</v>
      </c>
      <c r="B8" s="52">
        <v>429814.67200000002</v>
      </c>
      <c r="C8" s="53">
        <v>943000</v>
      </c>
      <c r="D8" s="53">
        <v>1854000</v>
      </c>
      <c r="E8" s="53">
        <v>1553000</v>
      </c>
      <c r="F8" s="53">
        <v>1173000</v>
      </c>
      <c r="G8" s="14">
        <f t="shared" si="0"/>
        <v>5523000</v>
      </c>
      <c r="H8" s="14">
        <f t="shared" si="1"/>
        <v>456354.94528598618</v>
      </c>
      <c r="I8" s="14">
        <f t="shared" si="2"/>
        <v>5066645.0547140138</v>
      </c>
    </row>
    <row r="9" spans="1:9" ht="15.75" customHeight="1" x14ac:dyDescent="0.2">
      <c r="A9" s="7">
        <f t="shared" si="3"/>
        <v>2028</v>
      </c>
      <c r="B9" s="52">
        <v>429283.6081999999</v>
      </c>
      <c r="C9" s="53">
        <v>949000</v>
      </c>
      <c r="D9" s="53">
        <v>1860000</v>
      </c>
      <c r="E9" s="53">
        <v>1591000</v>
      </c>
      <c r="F9" s="53">
        <v>1204000</v>
      </c>
      <c r="G9" s="14">
        <f t="shared" si="0"/>
        <v>5604000</v>
      </c>
      <c r="H9" s="14">
        <f t="shared" si="1"/>
        <v>455791.08926342492</v>
      </c>
      <c r="I9" s="14">
        <f t="shared" si="2"/>
        <v>5148208.9107365748</v>
      </c>
    </row>
    <row r="10" spans="1:9" ht="15.75" customHeight="1" x14ac:dyDescent="0.2">
      <c r="A10" s="7">
        <f t="shared" si="3"/>
        <v>2029</v>
      </c>
      <c r="B10" s="52">
        <v>428453.0627999999</v>
      </c>
      <c r="C10" s="53">
        <v>956000</v>
      </c>
      <c r="D10" s="53">
        <v>1865000</v>
      </c>
      <c r="E10" s="53">
        <v>1628000</v>
      </c>
      <c r="F10" s="53">
        <v>1236000</v>
      </c>
      <c r="G10" s="14">
        <f t="shared" si="0"/>
        <v>5685000</v>
      </c>
      <c r="H10" s="14">
        <f t="shared" si="1"/>
        <v>454909.25919743185</v>
      </c>
      <c r="I10" s="14">
        <f t="shared" si="2"/>
        <v>5230090.7408025684</v>
      </c>
    </row>
    <row r="11" spans="1:9" ht="15.75" customHeight="1" x14ac:dyDescent="0.2">
      <c r="A11" s="7">
        <f t="shared" si="3"/>
        <v>2030</v>
      </c>
      <c r="B11" s="52">
        <v>427346.46500000003</v>
      </c>
      <c r="C11" s="53">
        <v>964000</v>
      </c>
      <c r="D11" s="53">
        <v>1868000</v>
      </c>
      <c r="E11" s="53">
        <v>1662000</v>
      </c>
      <c r="F11" s="53">
        <v>1269000</v>
      </c>
      <c r="G11" s="14">
        <f t="shared" si="0"/>
        <v>5763000</v>
      </c>
      <c r="H11" s="14">
        <f t="shared" si="1"/>
        <v>453734.33099844167</v>
      </c>
      <c r="I11" s="14">
        <f t="shared" si="2"/>
        <v>5309265.6690015588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YP8XeBvBgKKhFngqmjegKkf1ICesXUBM0BTE8xDQmmMCuYV6b/F1IprEJ7fmCLUx96xKV0oOv1fgi7Asodavg==" saltValue="vbmJl5STaatmgipN4fZ2R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vH2piq/jqwIZ87Rmrmno5UFm7WvKt3C5wZ5AR7t6FydU1PRem8fJMQ87bxPbq11v0NFoe9a8XZTHjElIQNmow==" saltValue="SpCeIjZO84Z7yN7d5yrbC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+7K+Q4uFNouFS6WEGVRxpflT7RCW/35RNQaLummLHuMFZ//c/xPeeGpHRFVBQIwF4kRBz8prEzBkkdZEESkfJw==" saltValue="PvwbfvWVegCZT4ZvdSYe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7r8oLtd619EyKbMQViXoUsysox2P+w8EecbWpxtUcL4zQJUT6O058BpuySjpGL7n3/qRtyXgqw3wz6sJ5Itlzg==" saltValue="SiGpevDTG0jEeqUIq898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5j/1PU7q1P7tn+GGvad+iUWtZD1teuKkKe6S8jZpxBK4frCCFUzAE9f6w76DLqdg+lKrVQIO419DkhNkgVvpGA==" saltValue="ykHAq19wmGKhWPk68pdk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gZPCmgvDRoDqYajTLTCtUCkmVXUqvEDs4f77F7B/fQpEcKyAVpoVuMMqAjpt4y57nHki5IZ0DMeAkqUvLtHwA==" saltValue="u/uXdpa60iGFBI6zify3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FfP/oWla6rySohR5qfigaoUNAHU/0q/DOiZaiPKyWbb+mS4aRB115H7Ntug0LSLAmEYX/H/mOHci4UZpr5lIg==" saltValue="uRya6jGvG0bXzG3CozbS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VJey2tJlJbGm72ghnXSBPtM47GCEwkp8bQMeJFjfEOPd7G89vun8kKH5l5IuPMWDk1TT/lhqIRnFERzlLITxA==" saltValue="KrzYrvy5qlCxjJ3MPEBR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0TbA3/b3JJNRMtnDRbpkpDJWlnb8s8jNDcO7ssJpQZhu4S8XifWAkeZjUBYygEthZx1m8Z/lKtpTyVv32wAKA==" saltValue="qgvXM0/Vrt/mNrJuj4H1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5JDb4HxUjOgIWOauSNdFi3R7uS+KdT7PLA3yvUFrsE+leQ2aJokAEmPkP82U4DdTVBbOg6XlHonmIzKV+Xd+iw==" saltValue="DlcAhava+Mc15T0DFYTs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3.5130817819071071E-3</v>
      </c>
    </row>
    <row r="4" spans="1:8" ht="15.75" customHeight="1" x14ac:dyDescent="0.2">
      <c r="B4" s="16" t="s">
        <v>79</v>
      </c>
      <c r="C4" s="54">
        <v>0.16756844370482921</v>
      </c>
    </row>
    <row r="5" spans="1:8" ht="15.75" customHeight="1" x14ac:dyDescent="0.2">
      <c r="B5" s="16" t="s">
        <v>80</v>
      </c>
      <c r="C5" s="54">
        <v>5.9256639761155201E-2</v>
      </c>
    </row>
    <row r="6" spans="1:8" ht="15.75" customHeight="1" x14ac:dyDescent="0.2">
      <c r="B6" s="16" t="s">
        <v>81</v>
      </c>
      <c r="C6" s="54">
        <v>0.25038142372736832</v>
      </c>
    </row>
    <row r="7" spans="1:8" ht="15.75" customHeight="1" x14ac:dyDescent="0.2">
      <c r="B7" s="16" t="s">
        <v>82</v>
      </c>
      <c r="C7" s="54">
        <v>0.2720050554315106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0.16469480841599021</v>
      </c>
    </row>
    <row r="10" spans="1:8" ht="15.75" customHeight="1" x14ac:dyDescent="0.2">
      <c r="B10" s="16" t="s">
        <v>85</v>
      </c>
      <c r="C10" s="54">
        <v>8.2580547177239449E-2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0.12824227691316409</v>
      </c>
      <c r="D14" s="54">
        <v>0.12824227691316409</v>
      </c>
      <c r="E14" s="54">
        <v>0.12824227691316409</v>
      </c>
      <c r="F14" s="54">
        <v>0.12824227691316409</v>
      </c>
    </row>
    <row r="15" spans="1:8" ht="15.75" customHeight="1" x14ac:dyDescent="0.2">
      <c r="B15" s="16" t="s">
        <v>88</v>
      </c>
      <c r="C15" s="54">
        <v>0.23084694781112761</v>
      </c>
      <c r="D15" s="54">
        <v>0.23084694781112761</v>
      </c>
      <c r="E15" s="54">
        <v>0.23084694781112761</v>
      </c>
      <c r="F15" s="54">
        <v>0.23084694781112761</v>
      </c>
    </row>
    <row r="16" spans="1:8" ht="15.75" customHeight="1" x14ac:dyDescent="0.2">
      <c r="B16" s="16" t="s">
        <v>89</v>
      </c>
      <c r="C16" s="54">
        <v>1.8637472624411601E-2</v>
      </c>
      <c r="D16" s="54">
        <v>1.8637472624411601E-2</v>
      </c>
      <c r="E16" s="54">
        <v>1.8637472624411601E-2</v>
      </c>
      <c r="F16" s="54">
        <v>1.8637472624411601E-2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1.6307097155405061E-4</v>
      </c>
      <c r="D18" s="54">
        <v>1.6307097155405061E-4</v>
      </c>
      <c r="E18" s="54">
        <v>1.6307097155405061E-4</v>
      </c>
      <c r="F18" s="54">
        <v>1.6307097155405061E-4</v>
      </c>
    </row>
    <row r="19" spans="1:8" ht="15.75" customHeight="1" x14ac:dyDescent="0.2">
      <c r="B19" s="16" t="s">
        <v>92</v>
      </c>
      <c r="C19" s="54">
        <v>9.4710085342881983E-3</v>
      </c>
      <c r="D19" s="54">
        <v>9.4710085342881983E-3</v>
      </c>
      <c r="E19" s="54">
        <v>9.4710085342881983E-3</v>
      </c>
      <c r="F19" s="54">
        <v>9.4710085342881983E-3</v>
      </c>
    </row>
    <row r="20" spans="1:8" ht="15.75" customHeight="1" x14ac:dyDescent="0.2">
      <c r="B20" s="16" t="s">
        <v>93</v>
      </c>
      <c r="C20" s="54">
        <v>3.060338697811155E-2</v>
      </c>
      <c r="D20" s="54">
        <v>3.060338697811155E-2</v>
      </c>
      <c r="E20" s="54">
        <v>3.060338697811155E-2</v>
      </c>
      <c r="F20" s="54">
        <v>3.060338697811155E-2</v>
      </c>
    </row>
    <row r="21" spans="1:8" ht="15.75" customHeight="1" x14ac:dyDescent="0.2">
      <c r="B21" s="16" t="s">
        <v>94</v>
      </c>
      <c r="C21" s="54">
        <v>0.16378983136586209</v>
      </c>
      <c r="D21" s="54">
        <v>0.16378983136586209</v>
      </c>
      <c r="E21" s="54">
        <v>0.16378983136586209</v>
      </c>
      <c r="F21" s="54">
        <v>0.16378983136586209</v>
      </c>
    </row>
    <row r="22" spans="1:8" ht="15.75" customHeight="1" x14ac:dyDescent="0.2">
      <c r="B22" s="16" t="s">
        <v>95</v>
      </c>
      <c r="C22" s="54">
        <v>0.41824600480148089</v>
      </c>
      <c r="D22" s="54">
        <v>0.41824600480148089</v>
      </c>
      <c r="E22" s="54">
        <v>0.41824600480148089</v>
      </c>
      <c r="F22" s="54">
        <v>0.41824600480148089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4.9299999999999997E-2</v>
      </c>
    </row>
    <row r="27" spans="1:8" ht="15.75" customHeight="1" x14ac:dyDescent="0.2">
      <c r="B27" s="16" t="s">
        <v>102</v>
      </c>
      <c r="C27" s="54">
        <v>2.8199999999999999E-2</v>
      </c>
    </row>
    <row r="28" spans="1:8" ht="15.75" customHeight="1" x14ac:dyDescent="0.2">
      <c r="B28" s="16" t="s">
        <v>103</v>
      </c>
      <c r="C28" s="54">
        <v>0.34949999999999998</v>
      </c>
    </row>
    <row r="29" spans="1:8" ht="15.75" customHeight="1" x14ac:dyDescent="0.2">
      <c r="B29" s="16" t="s">
        <v>104</v>
      </c>
      <c r="C29" s="54">
        <v>0.2021</v>
      </c>
    </row>
    <row r="30" spans="1:8" ht="15.75" customHeight="1" x14ac:dyDescent="0.2">
      <c r="B30" s="16" t="s">
        <v>2</v>
      </c>
      <c r="C30" s="54">
        <v>0.1053</v>
      </c>
    </row>
    <row r="31" spans="1:8" ht="15.75" customHeight="1" x14ac:dyDescent="0.2">
      <c r="B31" s="16" t="s">
        <v>105</v>
      </c>
      <c r="C31" s="54">
        <v>5.5199999999999999E-2</v>
      </c>
    </row>
    <row r="32" spans="1:8" ht="15.75" customHeight="1" x14ac:dyDescent="0.2">
      <c r="B32" s="16" t="s">
        <v>106</v>
      </c>
      <c r="C32" s="54">
        <v>8.5000000000000006E-3</v>
      </c>
    </row>
    <row r="33" spans="2:3" ht="15.75" customHeight="1" x14ac:dyDescent="0.2">
      <c r="B33" s="16" t="s">
        <v>107</v>
      </c>
      <c r="C33" s="54">
        <v>0.16819999999999999</v>
      </c>
    </row>
    <row r="34" spans="2:3" ht="15.75" customHeight="1" x14ac:dyDescent="0.2">
      <c r="B34" s="16" t="s">
        <v>108</v>
      </c>
      <c r="C34" s="54">
        <v>3.3699999997764823E-2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bysey6Wt99lLDIzbuXBoRKnDEw8ysT49Z3p9/j4bj2yjCPknocyWJ/aP+1tfjQsR7XyUskFOpNUOB+O+vTiM0w==" saltValue="BLOtq/4kBp+95DW4yPyc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0.35626244544982899</v>
      </c>
      <c r="D2" s="55">
        <v>0.35626244544982899</v>
      </c>
      <c r="E2" s="55">
        <v>0.29839089512825001</v>
      </c>
      <c r="F2" s="55">
        <v>0.18656063079834001</v>
      </c>
      <c r="G2" s="55">
        <v>0.20041115581989299</v>
      </c>
    </row>
    <row r="3" spans="1:15" ht="15.75" customHeight="1" x14ac:dyDescent="0.2">
      <c r="B3" s="7" t="s">
        <v>113</v>
      </c>
      <c r="C3" s="55">
        <v>0.32949304580688499</v>
      </c>
      <c r="D3" s="55">
        <v>0.32949304580688499</v>
      </c>
      <c r="E3" s="55">
        <v>0.35086461901664701</v>
      </c>
      <c r="F3" s="55">
        <v>0.300248473882675</v>
      </c>
      <c r="G3" s="55">
        <v>0.30335807800293002</v>
      </c>
    </row>
    <row r="4" spans="1:15" ht="15.75" customHeight="1" x14ac:dyDescent="0.2">
      <c r="B4" s="7" t="s">
        <v>114</v>
      </c>
      <c r="C4" s="56">
        <v>0.22817276418209101</v>
      </c>
      <c r="D4" s="56">
        <v>0.22817276418209101</v>
      </c>
      <c r="E4" s="56">
        <v>0.244585171341896</v>
      </c>
      <c r="F4" s="56">
        <v>0.30018362402915999</v>
      </c>
      <c r="G4" s="56">
        <v>0.31933081150054898</v>
      </c>
    </row>
    <row r="5" spans="1:15" ht="15.75" customHeight="1" x14ac:dyDescent="0.2">
      <c r="B5" s="7" t="s">
        <v>115</v>
      </c>
      <c r="C5" s="56">
        <v>8.607173711061479E-2</v>
      </c>
      <c r="D5" s="56">
        <v>8.607173711061479E-2</v>
      </c>
      <c r="E5" s="56">
        <v>0.106159321963787</v>
      </c>
      <c r="F5" s="56">
        <v>0.21300728619098699</v>
      </c>
      <c r="G5" s="56">
        <v>0.176899954676628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0.96720427274703991</v>
      </c>
      <c r="D8" s="55">
        <v>0.96720427274703991</v>
      </c>
      <c r="E8" s="55">
        <v>0.92941868305206299</v>
      </c>
      <c r="F8" s="55">
        <v>0.89338493347168002</v>
      </c>
      <c r="G8" s="55">
        <v>0.93716299533843994</v>
      </c>
    </row>
    <row r="9" spans="1:15" ht="15.75" customHeight="1" x14ac:dyDescent="0.2">
      <c r="B9" s="7" t="s">
        <v>118</v>
      </c>
      <c r="C9" s="55">
        <v>2.3175407201051702E-2</v>
      </c>
      <c r="D9" s="55">
        <v>2.3175407201051702E-2</v>
      </c>
      <c r="E9" s="55">
        <v>6.1697617173194913E-2</v>
      </c>
      <c r="F9" s="55">
        <v>9.5756553113460499E-2</v>
      </c>
      <c r="G9" s="55">
        <v>5.69369979202747E-2</v>
      </c>
    </row>
    <row r="10" spans="1:15" ht="15.75" customHeight="1" x14ac:dyDescent="0.2">
      <c r="B10" s="7" t="s">
        <v>119</v>
      </c>
      <c r="C10" s="56">
        <v>7.3384791612625001E-3</v>
      </c>
      <c r="D10" s="56">
        <v>7.3384791612625001E-3</v>
      </c>
      <c r="E10" s="56">
        <v>8.3902142941951995E-3</v>
      </c>
      <c r="F10" s="56">
        <v>1.0378312319517099E-2</v>
      </c>
      <c r="G10" s="56">
        <v>4.1658380068839004E-3</v>
      </c>
    </row>
    <row r="11" spans="1:15" ht="15.75" customHeight="1" x14ac:dyDescent="0.2">
      <c r="B11" s="7" t="s">
        <v>120</v>
      </c>
      <c r="C11" s="56">
        <v>2.2818280849605998E-3</v>
      </c>
      <c r="D11" s="56">
        <v>2.2818280849605998E-3</v>
      </c>
      <c r="E11" s="56">
        <v>4.9351685447620002E-4</v>
      </c>
      <c r="F11" s="56">
        <v>4.8018424422479998E-4</v>
      </c>
      <c r="G11" s="56">
        <v>1.7341466154903E-3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0.66242282200000024</v>
      </c>
      <c r="D14" s="57">
        <v>0.62910825079199995</v>
      </c>
      <c r="E14" s="57">
        <v>0.62910825079199995</v>
      </c>
      <c r="F14" s="57">
        <v>0.35119943787399999</v>
      </c>
      <c r="G14" s="57">
        <v>0.35119943787399999</v>
      </c>
      <c r="H14" s="58">
        <v>0.49700000000000011</v>
      </c>
      <c r="I14" s="58">
        <v>0.20819117647058821</v>
      </c>
      <c r="J14" s="58">
        <v>0.23844117647058821</v>
      </c>
      <c r="K14" s="58">
        <v>0.26157352941176459</v>
      </c>
      <c r="L14" s="58">
        <v>0.13953691375400001</v>
      </c>
      <c r="M14" s="58">
        <v>0.13766703107799999</v>
      </c>
      <c r="N14" s="58">
        <v>0.1343885925795</v>
      </c>
      <c r="O14" s="58">
        <v>9.3261931079349991E-2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0.31852069638148345</v>
      </c>
      <c r="D15" s="55">
        <f t="shared" si="0"/>
        <v>0.30250165224773112</v>
      </c>
      <c r="E15" s="55">
        <f t="shared" si="0"/>
        <v>0.30250165224773112</v>
      </c>
      <c r="F15" s="55">
        <f t="shared" si="0"/>
        <v>0.16887143045988226</v>
      </c>
      <c r="G15" s="55">
        <f t="shared" si="0"/>
        <v>0.16887143045988226</v>
      </c>
      <c r="H15" s="55">
        <f t="shared" si="0"/>
        <v>0.23897846034899634</v>
      </c>
      <c r="I15" s="55">
        <f t="shared" si="0"/>
        <v>0.10010705595812344</v>
      </c>
      <c r="J15" s="55">
        <f t="shared" si="0"/>
        <v>0.11465252562725249</v>
      </c>
      <c r="K15" s="55">
        <f t="shared" si="0"/>
        <v>0.12577553184482174</v>
      </c>
      <c r="L15" s="55">
        <f t="shared" si="0"/>
        <v>6.7095204850667223E-2</v>
      </c>
      <c r="M15" s="55">
        <f t="shared" si="0"/>
        <v>6.6196086776333721E-2</v>
      </c>
      <c r="N15" s="55">
        <f t="shared" si="0"/>
        <v>6.4619675941886237E-2</v>
      </c>
      <c r="O15" s="55">
        <f t="shared" si="0"/>
        <v>4.4844250902449229E-2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JXo5kghrC8WaKTZexp6NHyBaN9ZOqfTkPIrf43JKs8gXwBxU6AJmxen6OV985VoylbJBzryZ1fgbHq1HRatJ4Q==" saltValue="LpvB/Yawi+mTWRMEnvRT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0.63745838403701804</v>
      </c>
      <c r="D2" s="56">
        <v>0.51996969999999998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0.13529306650161699</v>
      </c>
      <c r="D3" s="56">
        <v>0.1694263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0.191281378269196</v>
      </c>
      <c r="D4" s="56">
        <v>0.25796720000000001</v>
      </c>
      <c r="E4" s="56">
        <v>0.90781038999557495</v>
      </c>
      <c r="F4" s="56">
        <v>0.72040623426437411</v>
      </c>
      <c r="G4" s="56">
        <v>0</v>
      </c>
    </row>
    <row r="5" spans="1:7" x14ac:dyDescent="0.2">
      <c r="B5" s="98" t="s">
        <v>132</v>
      </c>
      <c r="C5" s="55">
        <v>3.5967171192169002E-2</v>
      </c>
      <c r="D5" s="55">
        <v>5.26367999999999E-2</v>
      </c>
      <c r="E5" s="55">
        <v>9.2189610004425049E-2</v>
      </c>
      <c r="F5" s="55">
        <v>0.27959376573562589</v>
      </c>
      <c r="G5" s="55">
        <v>1</v>
      </c>
    </row>
  </sheetData>
  <sheetProtection algorithmName="SHA-512" hashValue="/j9DdYHtUypOD56hYl9eZeqP0UuUmdxfyM6FfP8NwchbhdTBkEXGiVAU83x/RBkz7rvjQ/qnNakH4nU433qeRQ==" saltValue="rHtb5fuom6OJO8xij3pL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ccEec6ySwdiRixG1XXEMO2JTmpx84mV0Hu65dbAnZ7dLo+ftgfUOOOiur7nOaxapmv1WFGwX/rQ1yQE6NJPkg==" saltValue="ZJr+qAMEyFNST8GaQHTp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cbTkLSncJOtHiHvfBZN4IyAckdCP1AlrKxmvvm9L+nKqnRf8i/VMVuDDr6L/4LP/PmNcln1rDfqCWdZRvEvKg==" saltValue="CK9sOEhlNpJUcmZx6EWD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09pax4IJeDpxkdvhwxZnBmRivwwJgf47ioSJ5P/3X6eUXrciNG8k7g+pX3CBIZs3gbJmgJgG95sNvlJFwZgUHA==" saltValue="B8jGNJh9jxKY8/+4clA4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UuzX9X093oJN+pLqEpAhGrnSLM3OL58bowtJrWv2d5nh0BL6xF6FhdJ5SsbEoqIkA5iQBFiba/swn7MDANTMg==" saltValue="VxFUn9t4le2iZyHEwK4e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2022-02-02T07:15:13Z</dcterms:modified>
</cp:coreProperties>
</file>