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0AD7513A-6764-4706-9860-5F79DECD0BC5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25" i="2"/>
  <c r="A17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H4" i="2"/>
  <c r="G4" i="2"/>
  <c r="I4" i="2" s="1"/>
  <c r="H3" i="2"/>
  <c r="G3" i="2"/>
  <c r="H2" i="2"/>
  <c r="G2" i="2"/>
  <c r="A2" i="2"/>
  <c r="A32" i="2" s="1"/>
  <c r="C33" i="1"/>
  <c r="C20" i="1"/>
  <c r="I5" i="2" l="1"/>
  <c r="A33" i="2"/>
  <c r="I2" i="2"/>
  <c r="I6" i="2"/>
  <c r="I10" i="2"/>
  <c r="I3" i="2"/>
  <c r="I7" i="2"/>
  <c r="I11" i="2"/>
  <c r="A18" i="2"/>
  <c r="A26" i="2"/>
  <c r="A34" i="2"/>
  <c r="A39" i="2"/>
  <c r="A19" i="2"/>
  <c r="A27" i="2"/>
  <c r="A35" i="2"/>
  <c r="A36" i="2"/>
  <c r="A13" i="2"/>
  <c r="A37" i="2"/>
  <c r="D58" i="20"/>
  <c r="A21" i="2"/>
  <c r="A22" i="2"/>
  <c r="A15" i="2"/>
  <c r="A23" i="2"/>
  <c r="A31" i="2"/>
  <c r="A12" i="2"/>
  <c r="A20" i="2"/>
  <c r="A28" i="2"/>
  <c r="A29" i="2"/>
  <c r="A14" i="2"/>
  <c r="A30" i="2"/>
  <c r="A38" i="2"/>
  <c r="A4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<sst xmlns="http://schemas.openxmlformats.org/spreadsheetml/2006/main" count="2092" uniqueCount="337">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</sst>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23731997.5</v>
      </c>
    </row>
    <row r="8" spans="1:3" ht="15" customHeight="1" x14ac:dyDescent="0.2">
      <c r="B8" s="7" t="s">
        <v>19</v>
      </c>
      <c r="C8" s="46">
        <v>0.10199999999999999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0.85338409423828099</v>
      </c>
    </row>
    <row r="11" spans="1:3" ht="15" customHeight="1" x14ac:dyDescent="0.2">
      <c r="B11" s="7" t="s">
        <v>22</v>
      </c>
      <c r="C11" s="46">
        <v>0.62</v>
      </c>
    </row>
    <row r="12" spans="1:3" ht="15" customHeight="1" x14ac:dyDescent="0.2">
      <c r="B12" s="7" t="s">
        <v>23</v>
      </c>
      <c r="C12" s="46">
        <v>0.72</v>
      </c>
    </row>
    <row r="13" spans="1:3" ht="15" customHeight="1" x14ac:dyDescent="0.2">
      <c r="B13" s="7" t="s">
        <v>24</v>
      </c>
      <c r="C13" s="46">
        <v>0.314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7.8600000000000003E-2</v>
      </c>
    </row>
    <row r="24" spans="1:3" ht="15" customHeight="1" x14ac:dyDescent="0.2">
      <c r="B24" s="12" t="s">
        <v>33</v>
      </c>
      <c r="C24" s="47">
        <v>0.51929999999999998</v>
      </c>
    </row>
    <row r="25" spans="1:3" ht="15" customHeight="1" x14ac:dyDescent="0.2">
      <c r="B25" s="12" t="s">
        <v>34</v>
      </c>
      <c r="C25" s="47">
        <v>0.37880000000000003</v>
      </c>
    </row>
    <row r="26" spans="1:3" ht="15" customHeight="1" x14ac:dyDescent="0.2">
      <c r="B26" s="12" t="s">
        <v>35</v>
      </c>
      <c r="C26" s="47">
        <v>2.3300000000000001E-2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12.4124663278865</v>
      </c>
    </row>
    <row r="38" spans="1:5" ht="15" customHeight="1" x14ac:dyDescent="0.2">
      <c r="B38" s="28" t="s">
        <v>45</v>
      </c>
      <c r="C38" s="117">
        <v>20.241942482511998</v>
      </c>
      <c r="D38" s="9"/>
      <c r="E38" s="10"/>
    </row>
    <row r="39" spans="1:5" ht="15" customHeight="1" x14ac:dyDescent="0.2">
      <c r="B39" s="28" t="s">
        <v>46</v>
      </c>
      <c r="C39" s="117">
        <v>23.881256222112398</v>
      </c>
      <c r="D39" s="9"/>
      <c r="E39" s="9"/>
    </row>
    <row r="40" spans="1:5" ht="15" customHeight="1" x14ac:dyDescent="0.2">
      <c r="B40" s="28" t="s">
        <v>47</v>
      </c>
      <c r="C40" s="117">
        <v>177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9.4617257370000001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3.4460699999999997E-2</v>
      </c>
      <c r="D45" s="9"/>
    </row>
    <row r="46" spans="1:5" ht="15.75" customHeight="1" x14ac:dyDescent="0.2">
      <c r="B46" s="28" t="s">
        <v>52</v>
      </c>
      <c r="C46" s="47">
        <v>0.12010750000000001</v>
      </c>
      <c r="D46" s="9"/>
    </row>
    <row r="47" spans="1:5" ht="15.75" customHeight="1" x14ac:dyDescent="0.2">
      <c r="B47" s="28" t="s">
        <v>53</v>
      </c>
      <c r="C47" s="47">
        <v>0.20394960000000001</v>
      </c>
      <c r="D47" s="9"/>
      <c r="E47" s="10"/>
    </row>
    <row r="48" spans="1:5" ht="15" customHeight="1" x14ac:dyDescent="0.2">
      <c r="B48" s="28" t="s">
        <v>54</v>
      </c>
      <c r="C48" s="48">
        <v>0.6414822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2.4</v>
      </c>
      <c r="D51" s="9"/>
    </row>
    <row r="52" spans="1:4" ht="15" customHeight="1" x14ac:dyDescent="0.2">
      <c r="B52" s="28" t="s">
        <v>57</v>
      </c>
      <c r="C52" s="51">
        <v>2.4</v>
      </c>
    </row>
    <row r="53" spans="1:4" ht="15.75" customHeight="1" x14ac:dyDescent="0.2">
      <c r="B53" s="28" t="s">
        <v>58</v>
      </c>
      <c r="C53" s="51">
        <v>2.4</v>
      </c>
    </row>
    <row r="54" spans="1:4" ht="15.75" customHeight="1" x14ac:dyDescent="0.2">
      <c r="B54" s="28" t="s">
        <v>59</v>
      </c>
      <c r="C54" s="51">
        <v>2.4</v>
      </c>
    </row>
    <row r="55" spans="1:4" ht="15.75" customHeight="1" x14ac:dyDescent="0.2">
      <c r="B55" s="28" t="s">
        <v>60</v>
      </c>
      <c r="C55" s="51">
        <v>2.4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2.059386973180076E-2</v>
      </c>
    </row>
    <row r="59" spans="1:4" ht="15.75" customHeight="1" x14ac:dyDescent="0.2">
      <c r="B59" s="28" t="s">
        <v>63</v>
      </c>
      <c r="C59" s="46">
        <v>0.53985473202935796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GKLVVQGuUN5IqlJildGvJhGvp++x6LUYQ9+Tfp4v2AIgCdpay8B4cO2o5gY43tSfJ98lYkVX0371p///E78aaQ==" saltValue="lCBdNCERYXXxx6m0YWU3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0.21650946237348001</v>
      </c>
      <c r="C2" s="115">
        <v>0.95</v>
      </c>
      <c r="D2" s="116">
        <v>64.886871461123533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40.033831858193757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521.91094080463984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1.602565211069062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13.166131301989671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13.166131301989671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13.166131301989671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13.166131301989671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13.166131301989671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13.166131301989671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2.5217300000000002E-2</v>
      </c>
      <c r="C16" s="115">
        <v>0.95</v>
      </c>
      <c r="D16" s="116">
        <v>0.87289710188501968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0.17784249999999999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0.53925319999999999</v>
      </c>
      <c r="C18" s="115">
        <v>0.95</v>
      </c>
      <c r="D18" s="116">
        <v>11.99955936520508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0.53925319999999999</v>
      </c>
      <c r="C19" s="115">
        <v>0.95</v>
      </c>
      <c r="D19" s="116">
        <v>11.99955936520508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0.79391029999999996</v>
      </c>
      <c r="C21" s="115">
        <v>0.95</v>
      </c>
      <c r="D21" s="116">
        <v>14.37005331994601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22.801258259937519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4.3755575735972823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0.59409903508702999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0.44054339999999997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18.728188384897141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0.37310910000000003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129.29915294669931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1.2142779657827909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1.8900764232524481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0.45606075289999998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3.0629E-2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0.18282266236670699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0.642036185754851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3.1240782385195991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0.73128387374660209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t78o4PJsEAcZ08IR2S0Fjwbn5cgF4haDt0AS6XnBsINwTHmaXS0DmTNRLrC7v6Pj/geL5EsIAR+hr6vFLHn0GA==" saltValue="KBNekbHp0wQhVd9uArelT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ZlWozqWOf2YZ4HU5q8W1UAcOSY535a4ipc60SCHDPBqKpMEz0WVaLtSGKQKt/+ANI85+BEirQa2BWg6Pfx3X8Q==" saltValue="Wlx59/qFjb0DeYQHFOVE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KYtVkpBa8QHbmxrLN8iegCSdq85DUajvuQXNSguiArjzOAEBl0O14IUx1kqyI2wuLp+d2v0kSFhMnmUhUXWMeQ==" saltValue="JnMxHMmKgIf2GjLv30E9v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2.4</v>
      </c>
      <c r="C2" s="18">
        <f>'Donnees pop de l''annee de ref'!C52</f>
        <v>2.4</v>
      </c>
      <c r="D2" s="18">
        <f>'Donnees pop de l''annee de ref'!C53</f>
        <v>2.4</v>
      </c>
      <c r="E2" s="18">
        <f>'Donnees pop de l''annee de ref'!C54</f>
        <v>2.4</v>
      </c>
      <c r="F2" s="18">
        <f>'Donnees pop de l''annee de ref'!C55</f>
        <v>2.4</v>
      </c>
    </row>
    <row r="3" spans="1:6" ht="15.75" customHeight="1" x14ac:dyDescent="0.2">
      <c r="A3" s="4" t="s">
        <v>209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">
      <c r="A4" s="4" t="s">
        <v>208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sheetProtection algorithmName="SHA-512" hashValue="71CXI9+xUZD8tRT1hSTsQ5vud+mmoQX1gPykoeHCx/l6Yw7Z/bV1NMN4KdIa7RE/aHZYaJJAbhUyG5V0eK9xpQ==" saltValue="+QHtVoL3vL39S9VVQqNp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0.10199999999999999</v>
      </c>
      <c r="E2" s="65">
        <f>food_insecure</f>
        <v>0.10199999999999999</v>
      </c>
      <c r="F2" s="65">
        <f>food_insecure</f>
        <v>0.10199999999999999</v>
      </c>
      <c r="G2" s="65">
        <f>food_insecure</f>
        <v>0.10199999999999999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0.10199999999999999</v>
      </c>
      <c r="F5" s="65">
        <f>food_insecure</f>
        <v>0.10199999999999999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4.9425287356321825E-2</v>
      </c>
      <c r="D7" s="65">
        <f>diarrhoea_1_5mo*frac_diarrhea_severe</f>
        <v>4.9425287356321825E-2</v>
      </c>
      <c r="E7" s="65">
        <f>diarrhoea_6_11mo*frac_diarrhea_severe</f>
        <v>4.9425287356321825E-2</v>
      </c>
      <c r="F7" s="65">
        <f>diarrhoea_12_23mo*frac_diarrhea_severe</f>
        <v>4.9425287356321825E-2</v>
      </c>
      <c r="G7" s="65">
        <f>diarrhoea_24_59mo*frac_diarrhea_severe</f>
        <v>4.9425287356321825E-2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0.10199999999999999</v>
      </c>
      <c r="F8" s="65">
        <f>food_insecure</f>
        <v>0.10199999999999999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0.10199999999999999</v>
      </c>
      <c r="F9" s="65">
        <f>food_insecure</f>
        <v>0.10199999999999999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4.9425287356321825E-2</v>
      </c>
      <c r="D12" s="65">
        <f>diarrhoea_1_5mo*frac_diarrhea_severe</f>
        <v>4.9425287356321825E-2</v>
      </c>
      <c r="E12" s="65">
        <f>diarrhoea_6_11mo*frac_diarrhea_severe</f>
        <v>4.9425287356321825E-2</v>
      </c>
      <c r="F12" s="65">
        <f>diarrhoea_12_23mo*frac_diarrhea_severe</f>
        <v>4.9425287356321825E-2</v>
      </c>
      <c r="G12" s="65">
        <f>diarrhoea_24_59mo*frac_diarrhea_severe</f>
        <v>4.9425287356321825E-2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0.10199999999999999</v>
      </c>
      <c r="I15" s="65">
        <f>food_insecure</f>
        <v>0.10199999999999999</v>
      </c>
      <c r="J15" s="65">
        <f>food_insecure</f>
        <v>0.10199999999999999</v>
      </c>
      <c r="K15" s="65">
        <f>food_insecure</f>
        <v>0.10199999999999999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0.314</v>
      </c>
      <c r="M24" s="65">
        <f>famplan_unmet_need</f>
        <v>0.314</v>
      </c>
      <c r="N24" s="65">
        <f>famplan_unmet_need</f>
        <v>0.314</v>
      </c>
      <c r="O24" s="65">
        <f>famplan_unmet_need</f>
        <v>0.314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7.4982306524658343E-2</v>
      </c>
      <c r="M25" s="65">
        <f>(1-food_insecure)*(0.49)+food_insecure*(0.7)</f>
        <v>0.51141999999999999</v>
      </c>
      <c r="N25" s="65">
        <f>(1-food_insecure)*(0.49)+food_insecure*(0.7)</f>
        <v>0.51141999999999999</v>
      </c>
      <c r="O25" s="65">
        <f>(1-food_insecure)*(0.49)+food_insecure*(0.7)</f>
        <v>0.51141999999999999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3.2135274224853572E-2</v>
      </c>
      <c r="M26" s="65">
        <f>(1-food_insecure)*(0.21)+food_insecure*(0.3)</f>
        <v>0.21917999999999999</v>
      </c>
      <c r="N26" s="65">
        <f>(1-food_insecure)*(0.21)+food_insecure*(0.3)</f>
        <v>0.21917999999999999</v>
      </c>
      <c r="O26" s="65">
        <f>(1-food_insecure)*(0.21)+food_insecure*(0.3)</f>
        <v>0.21917999999999999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3.9498325012207097E-2</v>
      </c>
      <c r="M27" s="65">
        <f>(1-food_insecure)*(0.3)</f>
        <v>0.26939999999999997</v>
      </c>
      <c r="N27" s="65">
        <f>(1-food_insecure)*(0.3)</f>
        <v>0.26939999999999997</v>
      </c>
      <c r="O27" s="65">
        <f>(1-food_insecure)*(0.3)</f>
        <v>0.26939999999999997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0.85338409423828099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+tL6tUGG119r4ifTjfIC1eDVDna6t4HHYulcx0+w+DBk51UC05LFqaprAl4DyBudcjRYC6BCqixsZ0gRNdjt/w==" saltValue="qGJ0INop+5FNFj3q+Guu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Gn3isbv4jlfP/17kIM3P70hYXTSUDyGvqabWJ5lVUkML+edHRM9Utn/p8r+yPsXshoLOtc9DzQREFU6XD4Htdg==" saltValue="XURPQyh741NtdzGWQ/PFZ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kOrrvHRtpoh2bDGb5wSj1gGnXhM2m0mhVunh3/qXhEneXAdWHK/SA/ydQDmOdjK24mTe9ANpBrvAyTs/l8WcIQ==" saltValue="ox3k+2/MXM+0l8Nn6qSuo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9OxvVqpu2aEmzAWPaPvZvABOAOBjZyJNl/777AvGQvyByy0UcgkmKBa0PMVhWpquvmSOKpITx52a2OrnqERwew==" saltValue="z1jgWTc+6+wLKzBpCwVaA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JW6KJYRHoFIBcYNz37ZvvlcwEmjKE56Uwai4spis+i7XsTNe18MBGIfymssnqhKdkDRb6HrbKQVTQN3JJ7XIeg==" saltValue="UWOvIkTYyCIANs58yftpq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/W6gCQc/HTvFMCD2PTcM7yl3Ir8j8DMS3oYlu6EN2S2lroNJL0Q1l8u3f4VRGYY/bbXzUd0cvnFR2yl5GV8zow==" saltValue="7JDvFgCiRfldLFzJb5wlk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1130452.2487999999</v>
      </c>
      <c r="C2" s="53">
        <v>2691000</v>
      </c>
      <c r="D2" s="53">
        <v>5736000</v>
      </c>
      <c r="E2" s="53">
        <v>9436000</v>
      </c>
      <c r="F2" s="53">
        <v>6236000</v>
      </c>
      <c r="G2" s="14">
        <f t="shared" ref="G2:G11" si="0">C2+D2+E2+F2</f>
        <v>24099000</v>
      </c>
      <c r="H2" s="14">
        <f t="shared" ref="H2:H11" si="1">(B2 + stillbirth*B2/(1000-stillbirth))/(1-abortion)</f>
        <v>1196279.2951066815</v>
      </c>
      <c r="I2" s="14">
        <f t="shared" ref="I2:I11" si="2">G2-H2</f>
        <v>22902720.704893317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1092375.6244000001</v>
      </c>
      <c r="C3" s="53">
        <v>2805000</v>
      </c>
      <c r="D3" s="53">
        <v>5480000</v>
      </c>
      <c r="E3" s="53">
        <v>9239000</v>
      </c>
      <c r="F3" s="53">
        <v>6723000</v>
      </c>
      <c r="G3" s="14">
        <f t="shared" si="0"/>
        <v>24247000</v>
      </c>
      <c r="H3" s="14">
        <f t="shared" si="1"/>
        <v>1155985.4415223075</v>
      </c>
      <c r="I3" s="14">
        <f t="shared" si="2"/>
        <v>23091014.558477692</v>
      </c>
    </row>
    <row r="4" spans="1:9" ht="15.75" customHeight="1" x14ac:dyDescent="0.2">
      <c r="A4" s="7">
        <f t="shared" si="3"/>
        <v>2023</v>
      </c>
      <c r="B4" s="52">
        <v>1052973.5782000001</v>
      </c>
      <c r="C4" s="53">
        <v>2929000</v>
      </c>
      <c r="D4" s="53">
        <v>5294000</v>
      </c>
      <c r="E4" s="53">
        <v>8941000</v>
      </c>
      <c r="F4" s="53">
        <v>7232000</v>
      </c>
      <c r="G4" s="14">
        <f t="shared" si="0"/>
        <v>24396000</v>
      </c>
      <c r="H4" s="14">
        <f t="shared" si="1"/>
        <v>1114288.9858746384</v>
      </c>
      <c r="I4" s="14">
        <f t="shared" si="2"/>
        <v>23281711.014125362</v>
      </c>
    </row>
    <row r="5" spans="1:9" ht="15.75" customHeight="1" x14ac:dyDescent="0.2">
      <c r="A5" s="7">
        <f t="shared" si="3"/>
        <v>2024</v>
      </c>
      <c r="B5" s="52">
        <v>1012347.7714</v>
      </c>
      <c r="C5" s="53">
        <v>3049000</v>
      </c>
      <c r="D5" s="53">
        <v>5176000</v>
      </c>
      <c r="E5" s="53">
        <v>8576000</v>
      </c>
      <c r="F5" s="53">
        <v>7725000</v>
      </c>
      <c r="G5" s="14">
        <f t="shared" si="0"/>
        <v>24526000</v>
      </c>
      <c r="H5" s="14">
        <f t="shared" si="1"/>
        <v>1071297.5091683606</v>
      </c>
      <c r="I5" s="14">
        <f t="shared" si="2"/>
        <v>23454702.49083164</v>
      </c>
    </row>
    <row r="6" spans="1:9" ht="15.75" customHeight="1" x14ac:dyDescent="0.2">
      <c r="A6" s="7">
        <f t="shared" si="3"/>
        <v>2025</v>
      </c>
      <c r="B6" s="52">
        <v>970595.43000000017</v>
      </c>
      <c r="C6" s="53">
        <v>3153000</v>
      </c>
      <c r="D6" s="53">
        <v>5124000</v>
      </c>
      <c r="E6" s="53">
        <v>8173000</v>
      </c>
      <c r="F6" s="53">
        <v>8170000</v>
      </c>
      <c r="G6" s="14">
        <f t="shared" si="0"/>
        <v>24620000</v>
      </c>
      <c r="H6" s="14">
        <f t="shared" si="1"/>
        <v>1027113.8989432799</v>
      </c>
      <c r="I6" s="14">
        <f t="shared" si="2"/>
        <v>23592886.101056721</v>
      </c>
    </row>
    <row r="7" spans="1:9" ht="15.75" customHeight="1" x14ac:dyDescent="0.2">
      <c r="A7" s="7">
        <f t="shared" si="3"/>
        <v>2026</v>
      </c>
      <c r="B7" s="52">
        <v>952507.92</v>
      </c>
      <c r="C7" s="53">
        <v>3239000</v>
      </c>
      <c r="D7" s="53">
        <v>5141000</v>
      </c>
      <c r="E7" s="53">
        <v>7737000</v>
      </c>
      <c r="F7" s="53">
        <v>8568000</v>
      </c>
      <c r="G7" s="14">
        <f t="shared" si="0"/>
        <v>24685000</v>
      </c>
      <c r="H7" s="14">
        <f t="shared" si="1"/>
        <v>1007973.1402460381</v>
      </c>
      <c r="I7" s="14">
        <f t="shared" si="2"/>
        <v>23677026.859753963</v>
      </c>
    </row>
    <row r="8" spans="1:9" ht="15.75" customHeight="1" x14ac:dyDescent="0.2">
      <c r="A8" s="7">
        <f t="shared" si="3"/>
        <v>2027</v>
      </c>
      <c r="B8" s="52">
        <v>933714.96899999992</v>
      </c>
      <c r="C8" s="53">
        <v>3304000</v>
      </c>
      <c r="D8" s="53">
        <v>5224000</v>
      </c>
      <c r="E8" s="53">
        <v>7269000</v>
      </c>
      <c r="F8" s="53">
        <v>8915000</v>
      </c>
      <c r="G8" s="14">
        <f t="shared" si="0"/>
        <v>24712000</v>
      </c>
      <c r="H8" s="14">
        <f t="shared" si="1"/>
        <v>988085.86221273826</v>
      </c>
      <c r="I8" s="14">
        <f t="shared" si="2"/>
        <v>23723914.13778726</v>
      </c>
    </row>
    <row r="9" spans="1:9" ht="15.75" customHeight="1" x14ac:dyDescent="0.2">
      <c r="A9" s="7">
        <f t="shared" si="3"/>
        <v>2028</v>
      </c>
      <c r="B9" s="52">
        <v>914312.17799999984</v>
      </c>
      <c r="C9" s="53">
        <v>3347000</v>
      </c>
      <c r="D9" s="53">
        <v>5358000</v>
      </c>
      <c r="E9" s="53">
        <v>6795000</v>
      </c>
      <c r="F9" s="53">
        <v>9189000</v>
      </c>
      <c r="G9" s="14">
        <f t="shared" si="0"/>
        <v>24689000</v>
      </c>
      <c r="H9" s="14">
        <f t="shared" si="1"/>
        <v>967553.2327582686</v>
      </c>
      <c r="I9" s="14">
        <f t="shared" si="2"/>
        <v>23721446.767241731</v>
      </c>
    </row>
    <row r="10" spans="1:9" ht="15.75" customHeight="1" x14ac:dyDescent="0.2">
      <c r="A10" s="7">
        <f t="shared" si="3"/>
        <v>2029</v>
      </c>
      <c r="B10" s="52">
        <v>894398.75099999981</v>
      </c>
      <c r="C10" s="53">
        <v>3367000</v>
      </c>
      <c r="D10" s="53">
        <v>5519000</v>
      </c>
      <c r="E10" s="53">
        <v>6353000</v>
      </c>
      <c r="F10" s="53">
        <v>9359000</v>
      </c>
      <c r="G10" s="14">
        <f t="shared" si="0"/>
        <v>24598000</v>
      </c>
      <c r="H10" s="14">
        <f t="shared" si="1"/>
        <v>946480.23260279454</v>
      </c>
      <c r="I10" s="14">
        <f t="shared" si="2"/>
        <v>23651519.767397206</v>
      </c>
    </row>
    <row r="11" spans="1:9" ht="15.75" customHeight="1" x14ac:dyDescent="0.2">
      <c r="A11" s="7">
        <f t="shared" si="3"/>
        <v>2030</v>
      </c>
      <c r="B11" s="52">
        <v>874056.46799999999</v>
      </c>
      <c r="C11" s="53">
        <v>3363000</v>
      </c>
      <c r="D11" s="53">
        <v>5687000</v>
      </c>
      <c r="E11" s="53">
        <v>5968000</v>
      </c>
      <c r="F11" s="53">
        <v>9404000</v>
      </c>
      <c r="G11" s="14">
        <f t="shared" si="0"/>
        <v>24422000</v>
      </c>
      <c r="H11" s="14">
        <f t="shared" si="1"/>
        <v>924953.40385444835</v>
      </c>
      <c r="I11" s="14">
        <f t="shared" si="2"/>
        <v>23497046.596145552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pEApOF96jXZScmYvOtx1rplQn9RvqrHNy+wGm46Uf9EGMmJLpguFv/vwjQ2iiywBMepKRxUDKqPgaXd/IxwvpA==" saltValue="QLiAiWBts7N0gjZiAqc17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yK/zWkBYgzpCXENDFgS5eVUZYMBcsk/FQII9FTCKRtqs2nUR/FsMN+/BHI/afzDYxgbvnygVJotKdRoG2eRrcw==" saltValue="OhFO9cn1YV65ROAM5UVft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cGAi8QHy+4iWOX7rzngzdXIkW5qicqld1QHRaJ2k4/yniaDVRMY/09WEW/XbkD+pqnbD5bHwg3cgTiOT6yGh2Q==" saltValue="aKbKf6CiUsBrRe1HGsma8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g001AAFxK6b28Zk+NJ+W+sHR4DC0Dmzda9qQmKfV8ZE9TLqMvR6giGjxQGB8ibfxKWAeWQHh/ZB5LR9DO+uYTw==" saltValue="ARyLtNYgVViHIfyKaMZH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i41s/q/57jYhw4112MJD+On04V3ut1PRUT+tkkGKKb2sB2lF06WsWoG5WWK2rNokQjUi78enphUxbYodFDyR0w==" saltValue="lARhoqpS1FRFa0NaV7BG3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Rn7E1PuYjnAek4f9g6Veso7BTBLqsRoEGgF9QY8u+g+8cruE+xAgD9kJJfebfF9FPvjsaA3CG2dF77P+UMtzaw==" saltValue="W4mD5YNHmf0G+Es3lZmp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7YjJxvTBoMEUMXRqSgna0CnqUrho135kNfLYjyEPsVpGzgY8xK3+i9qtdRhc7b7vsfOybJY6QGbxGHaR0qY2jw==" saltValue="CoV9lZwcN1eAJyWMrwNG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wOSlPFlGPH2/bc2V/jdfRaWfqX1fvvv9fUXe0RXIfDxff4INOm2N75GQmr6Cr2wQjNOcc9GKJ4JY8a0rEp5g8A==" saltValue="nyIyXvAvrGMWrSjaI0xVx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nJBIuj6xV2ogzCN/Azn5v3lbBqRTuyp1eutoBksNZnelqFFCTqkmSGQbAc18dg+g7SkpEy1pgNX04tUtdEClOw==" saltValue="pFR3kP3wFDUSrXaqVEm2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e/Kudu1O1kz6CehvKKQ7ljZpIxKFaVzefvk8aIlEF0jSRyNeuyqWSPjnMuqLRMvGi32AwdhAU1AFEDHvwD3XPQ==" saltValue="xXF5AfynHhTjd7Lp1J5r2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3.3993673856831321E-3</v>
      </c>
    </row>
    <row r="4" spans="1:8" ht="15.75" customHeight="1" x14ac:dyDescent="0.2">
      <c r="B4" s="16" t="s">
        <v>79</v>
      </c>
      <c r="C4" s="54">
        <v>0.1133671230521331</v>
      </c>
    </row>
    <row r="5" spans="1:8" ht="15.75" customHeight="1" x14ac:dyDescent="0.2">
      <c r="B5" s="16" t="s">
        <v>80</v>
      </c>
      <c r="C5" s="54">
        <v>5.5127019872052728E-2</v>
      </c>
    </row>
    <row r="6" spans="1:8" ht="15.75" customHeight="1" x14ac:dyDescent="0.2">
      <c r="B6" s="16" t="s">
        <v>81</v>
      </c>
      <c r="C6" s="54">
        <v>0.22698598485951441</v>
      </c>
    </row>
    <row r="7" spans="1:8" ht="15.75" customHeight="1" x14ac:dyDescent="0.2">
      <c r="B7" s="16" t="s">
        <v>82</v>
      </c>
      <c r="C7" s="54">
        <v>0.34675162935112469</v>
      </c>
    </row>
    <row r="8" spans="1:8" ht="15.75" customHeight="1" x14ac:dyDescent="0.2">
      <c r="B8" s="16" t="s">
        <v>83</v>
      </c>
      <c r="C8" s="54">
        <v>3.1147536547219438E-3</v>
      </c>
    </row>
    <row r="9" spans="1:8" ht="15.75" customHeight="1" x14ac:dyDescent="0.2">
      <c r="B9" s="16" t="s">
        <v>84</v>
      </c>
      <c r="C9" s="54">
        <v>0.1754860582875698</v>
      </c>
    </row>
    <row r="10" spans="1:8" ht="15.75" customHeight="1" x14ac:dyDescent="0.2">
      <c r="B10" s="16" t="s">
        <v>85</v>
      </c>
      <c r="C10" s="54">
        <v>7.5768063537200239E-2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0.121482429817374</v>
      </c>
      <c r="D14" s="54">
        <v>0.121482429817374</v>
      </c>
      <c r="E14" s="54">
        <v>0.121482429817374</v>
      </c>
      <c r="F14" s="54">
        <v>0.121482429817374</v>
      </c>
    </row>
    <row r="15" spans="1:8" ht="15.75" customHeight="1" x14ac:dyDescent="0.2">
      <c r="B15" s="16" t="s">
        <v>88</v>
      </c>
      <c r="C15" s="54">
        <v>0.26120227375458088</v>
      </c>
      <c r="D15" s="54">
        <v>0.26120227375458088</v>
      </c>
      <c r="E15" s="54">
        <v>0.26120227375458088</v>
      </c>
      <c r="F15" s="54">
        <v>0.26120227375458088</v>
      </c>
    </row>
    <row r="16" spans="1:8" ht="15.75" customHeight="1" x14ac:dyDescent="0.2">
      <c r="B16" s="16" t="s">
        <v>89</v>
      </c>
      <c r="C16" s="54">
        <v>2.4493467062550379E-2</v>
      </c>
      <c r="D16" s="54">
        <v>2.4493467062550379E-2</v>
      </c>
      <c r="E16" s="54">
        <v>2.4493467062550379E-2</v>
      </c>
      <c r="F16" s="54">
        <v>2.4493467062550379E-2</v>
      </c>
    </row>
    <row r="17" spans="1:8" ht="15.75" customHeight="1" x14ac:dyDescent="0.2">
      <c r="B17" s="16" t="s">
        <v>90</v>
      </c>
      <c r="C17" s="54">
        <v>6.6661408493302696E-2</v>
      </c>
      <c r="D17" s="54">
        <v>6.6661408493302696E-2</v>
      </c>
      <c r="E17" s="54">
        <v>6.6661408493302696E-2</v>
      </c>
      <c r="F17" s="54">
        <v>6.6661408493302696E-2</v>
      </c>
    </row>
    <row r="18" spans="1:8" ht="15.75" customHeight="1" x14ac:dyDescent="0.2">
      <c r="B18" s="16" t="s">
        <v>91</v>
      </c>
      <c r="C18" s="54">
        <v>3.3693652749274081E-3</v>
      </c>
      <c r="D18" s="54">
        <v>3.3693652749274081E-3</v>
      </c>
      <c r="E18" s="54">
        <v>3.3693652749274081E-3</v>
      </c>
      <c r="F18" s="54">
        <v>3.3693652749274081E-3</v>
      </c>
    </row>
    <row r="19" spans="1:8" ht="15.75" customHeight="1" x14ac:dyDescent="0.2">
      <c r="B19" s="16" t="s">
        <v>92</v>
      </c>
      <c r="C19" s="54">
        <v>1.7165877903637959E-2</v>
      </c>
      <c r="D19" s="54">
        <v>1.7165877903637959E-2</v>
      </c>
      <c r="E19" s="54">
        <v>1.7165877903637959E-2</v>
      </c>
      <c r="F19" s="54">
        <v>1.7165877903637959E-2</v>
      </c>
    </row>
    <row r="20" spans="1:8" ht="15.75" customHeight="1" x14ac:dyDescent="0.2">
      <c r="B20" s="16" t="s">
        <v>93</v>
      </c>
      <c r="C20" s="54">
        <v>2.1412520394452399E-2</v>
      </c>
      <c r="D20" s="54">
        <v>2.1412520394452399E-2</v>
      </c>
      <c r="E20" s="54">
        <v>2.1412520394452399E-2</v>
      </c>
      <c r="F20" s="54">
        <v>2.1412520394452399E-2</v>
      </c>
    </row>
    <row r="21" spans="1:8" ht="15.75" customHeight="1" x14ac:dyDescent="0.2">
      <c r="B21" s="16" t="s">
        <v>94</v>
      </c>
      <c r="C21" s="54">
        <v>0.13633442984146171</v>
      </c>
      <c r="D21" s="54">
        <v>0.13633442984146171</v>
      </c>
      <c r="E21" s="54">
        <v>0.13633442984146171</v>
      </c>
      <c r="F21" s="54">
        <v>0.13633442984146171</v>
      </c>
    </row>
    <row r="22" spans="1:8" ht="15.75" customHeight="1" x14ac:dyDescent="0.2">
      <c r="B22" s="16" t="s">
        <v>95</v>
      </c>
      <c r="C22" s="54">
        <v>0.34787822745771269</v>
      </c>
      <c r="D22" s="54">
        <v>0.34787822745771269</v>
      </c>
      <c r="E22" s="54">
        <v>0.34787822745771269</v>
      </c>
      <c r="F22" s="54">
        <v>0.34787822745771269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2.4E-2</v>
      </c>
    </row>
    <row r="27" spans="1:8" ht="15.75" customHeight="1" x14ac:dyDescent="0.2">
      <c r="B27" s="16" t="s">
        <v>102</v>
      </c>
      <c r="C27" s="54">
        <v>0.30330000000000001</v>
      </c>
    </row>
    <row r="28" spans="1:8" ht="15.75" customHeight="1" x14ac:dyDescent="0.2">
      <c r="B28" s="16" t="s">
        <v>103</v>
      </c>
      <c r="C28" s="54">
        <v>3.9300000000000002E-2</v>
      </c>
    </row>
    <row r="29" spans="1:8" ht="15.75" customHeight="1" x14ac:dyDescent="0.2">
      <c r="B29" s="16" t="s">
        <v>104</v>
      </c>
      <c r="C29" s="54">
        <v>0.1048</v>
      </c>
    </row>
    <row r="30" spans="1:8" ht="15.75" customHeight="1" x14ac:dyDescent="0.2">
      <c r="B30" s="16" t="s">
        <v>2</v>
      </c>
      <c r="C30" s="54">
        <v>2.5999999999999999E-2</v>
      </c>
    </row>
    <row r="31" spans="1:8" ht="15.75" customHeight="1" x14ac:dyDescent="0.2">
      <c r="B31" s="16" t="s">
        <v>105</v>
      </c>
      <c r="C31" s="54">
        <v>1.7600000000000001E-2</v>
      </c>
    </row>
    <row r="32" spans="1:8" ht="15.75" customHeight="1" x14ac:dyDescent="0.2">
      <c r="B32" s="16" t="s">
        <v>106</v>
      </c>
      <c r="C32" s="54">
        <v>8.539999999999999E-2</v>
      </c>
    </row>
    <row r="33" spans="2:3" ht="15.75" customHeight="1" x14ac:dyDescent="0.2">
      <c r="B33" s="16" t="s">
        <v>107</v>
      </c>
      <c r="C33" s="54">
        <v>0.12670000000000001</v>
      </c>
    </row>
    <row r="34" spans="2:3" ht="15.75" customHeight="1" x14ac:dyDescent="0.2">
      <c r="B34" s="16" t="s">
        <v>108</v>
      </c>
      <c r="C34" s="54">
        <v>0.27290000000223519</v>
      </c>
    </row>
    <row r="35" spans="2:3" ht="15.75" customHeight="1" x14ac:dyDescent="0.2">
      <c r="B35" s="24" t="s">
        <v>41</v>
      </c>
      <c r="C35" s="50">
        <f>SUM(C26:C34)</f>
        <v>1.0000000000022353</v>
      </c>
    </row>
  </sheetData>
  <sheetProtection algorithmName="SHA-512" hashValue="AGk6L4OrO4GbCelB1zielHxVj1DtfrjQ+wbcu5Ta3CrHln+g06sYbescj0KB12/fE7upW5NExYKhfphPCmh6Ag==" saltValue="9z/1OTuDlZ6qlwsWSZEfx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">
      <c r="B3" s="7" t="s">
        <v>113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">
      <c r="B4" s="7" t="s">
        <v>114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">
      <c r="B5" s="7" t="s">
        <v>115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">
      <c r="B9" s="7" t="s">
        <v>118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">
      <c r="B10" s="7" t="s">
        <v>119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">
      <c r="B11" s="7" t="s">
        <v>120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0.29280085350000001</v>
      </c>
      <c r="D14" s="57">
        <v>0.28374893770699999</v>
      </c>
      <c r="E14" s="57">
        <v>0.28374893770699999</v>
      </c>
      <c r="F14" s="57">
        <v>0.220751489922</v>
      </c>
      <c r="G14" s="57">
        <v>0.220751489922</v>
      </c>
      <c r="H14" s="58">
        <v>0.34100000000000003</v>
      </c>
      <c r="I14" s="58">
        <v>0.34100000000000003</v>
      </c>
      <c r="J14" s="58">
        <v>0.34100000000000003</v>
      </c>
      <c r="K14" s="58">
        <v>0.34100000000000003</v>
      </c>
      <c r="L14" s="58">
        <v>0.10860116261699999</v>
      </c>
      <c r="M14" s="58">
        <v>0.1370340723415</v>
      </c>
      <c r="N14" s="58">
        <v>0.17643069472</v>
      </c>
      <c r="O14" s="58">
        <v>0.1554841824565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0.1580699263042098</v>
      </c>
      <c r="D15" s="55">
        <f t="shared" si="0"/>
        <v>0.15318320672942748</v>
      </c>
      <c r="E15" s="55">
        <f t="shared" si="0"/>
        <v>0.15318320672942748</v>
      </c>
      <c r="F15" s="55">
        <f t="shared" si="0"/>
        <v>0.11917373643692282</v>
      </c>
      <c r="G15" s="55">
        <f t="shared" si="0"/>
        <v>0.11917373643692282</v>
      </c>
      <c r="H15" s="55">
        <f t="shared" si="0"/>
        <v>0.18409046362201109</v>
      </c>
      <c r="I15" s="55">
        <f t="shared" si="0"/>
        <v>0.18409046362201109</v>
      </c>
      <c r="J15" s="55">
        <f t="shared" si="0"/>
        <v>0.18409046362201109</v>
      </c>
      <c r="K15" s="55">
        <f t="shared" si="0"/>
        <v>0.18409046362201109</v>
      </c>
      <c r="L15" s="55">
        <f t="shared" si="0"/>
        <v>5.862885154267726E-2</v>
      </c>
      <c r="M15" s="55">
        <f t="shared" si="0"/>
        <v>7.3978492402812138E-2</v>
      </c>
      <c r="N15" s="55">
        <f t="shared" si="0"/>
        <v>9.5246945419819068E-2</v>
      </c>
      <c r="O15" s="55">
        <f t="shared" si="0"/>
        <v>8.3938871654857611E-2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WxPRKiBag388mbIzF2kKC3wq59/C46S4ocSW4dwS86gdAcJB/xMBL+ReUSOa45OEUCNveFy4D6vzfi9q2OD71w==" saltValue="SkyHpATun9jc+F9eST5M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0.66450710000000002</v>
      </c>
      <c r="D2" s="56">
        <v>0.4996447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3.7980559999999997E-2</v>
      </c>
      <c r="D3" s="56">
        <v>7.3969259999999995E-2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0.22020380000000001</v>
      </c>
      <c r="D4" s="56">
        <v>0.2993806</v>
      </c>
      <c r="E4" s="56">
        <v>0.83460456132888794</v>
      </c>
      <c r="F4" s="56">
        <v>0.67471897602081299</v>
      </c>
      <c r="G4" s="56">
        <v>0</v>
      </c>
    </row>
    <row r="5" spans="1:7" x14ac:dyDescent="0.2">
      <c r="B5" s="98" t="s">
        <v>132</v>
      </c>
      <c r="C5" s="55">
        <v>7.7308539999999898E-2</v>
      </c>
      <c r="D5" s="55">
        <v>0.12700544</v>
      </c>
      <c r="E5" s="55">
        <v>0.16539543867111209</v>
      </c>
      <c r="F5" s="55">
        <v>0.32528102397918701</v>
      </c>
      <c r="G5" s="55">
        <v>1</v>
      </c>
    </row>
  </sheetData>
  <sheetProtection algorithmName="SHA-512" hashValue="VzxvgCy6VZwTZpyl+NeWM3SWNl/oKa+J0zULUCurOs7dy4N5vE0eEvParYkWUX150d4Z/bOXNVZPt/zqFtacuQ==" saltValue="19X6R3VjVD6y70d+B69t0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p36F6DC2b2Z+05PuVVJOtOdyX5zMx65fPHaEGiME6Bq39pim+DMnR99vIne8YQsWtPC3yQ64vhxOMYh8prmH5w==" saltValue="Ijdo6T2rzFwpNW7A2Fn3W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rEdrTk+ssnvprOb0M3otYVOo3BqpS8Ak2Dmfn4mR8RaabvMGJkkO2sbCJ1203sasLwjRfsGD2PgQ2E3WcEJauw==" saltValue="kQ0P76R3nEfqMIIC6xCIP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2UTvhnLLnMzEpuNQmyde1tjInPXwmm08FSOuMQfHcAIrWqTxM8Xe2rk4VuCwRNCagfgEGnzC3f0iirkD9MeOvA==" saltValue="W8unBl7rgmzOdD/K1zG/w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v5eUvR4yTqe11Uhbed3qSZa0ugTulFS9qfttnjYxkIMYFjb9eN6K+M5uuWhDm7gEky2WQNTElttZhUBAyZ6Z6Q==" saltValue="WZD/oi4lzhQOqZyAM8Ata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2022-02-02T07:20:51Z</dcterms:modified>
</cp:coreProperties>
</file>