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5DA9F23D-DBB4-4EEC-8A97-659FD31C71E4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24" i="2"/>
  <c r="H11" i="2"/>
  <c r="G11" i="2"/>
  <c r="I11" i="2" s="1"/>
  <c r="H10" i="2"/>
  <c r="G10" i="2"/>
  <c r="H9" i="2"/>
  <c r="G9" i="2"/>
  <c r="H8" i="2"/>
  <c r="G8" i="2"/>
  <c r="I8" i="2" s="1"/>
  <c r="H7" i="2"/>
  <c r="G7" i="2"/>
  <c r="I6" i="2"/>
  <c r="H6" i="2"/>
  <c r="G6" i="2"/>
  <c r="H5" i="2"/>
  <c r="G5" i="2"/>
  <c r="I5" i="2" s="1"/>
  <c r="H4" i="2"/>
  <c r="I4" i="2" s="1"/>
  <c r="G4" i="2"/>
  <c r="H3" i="2"/>
  <c r="G3" i="2"/>
  <c r="H2" i="2"/>
  <c r="G2" i="2"/>
  <c r="I2" i="2" s="1"/>
  <c r="A2" i="2"/>
  <c r="A31" i="2" s="1"/>
  <c r="C33" i="1"/>
  <c r="C20" i="1"/>
  <c r="A32" i="2" l="1"/>
  <c r="I10" i="2"/>
  <c r="I7" i="2"/>
  <c r="A25" i="2"/>
  <c r="A27" i="2"/>
  <c r="A33" i="2"/>
  <c r="A16" i="2"/>
  <c r="A3" i="2"/>
  <c r="A4" i="2" s="1"/>
  <c r="A5" i="2" s="1"/>
  <c r="A6" i="2" s="1"/>
  <c r="A7" i="2" s="1"/>
  <c r="A8" i="2" s="1"/>
  <c r="A9" i="2" s="1"/>
  <c r="A10" i="2" s="1"/>
  <c r="A11" i="2" s="1"/>
  <c r="I9" i="2"/>
  <c r="A17" i="2"/>
  <c r="I3" i="2"/>
  <c r="A19" i="2"/>
  <c r="I39" i="2"/>
  <c r="A18" i="2"/>
  <c r="A26" i="2"/>
  <c r="A34" i="2"/>
  <c r="A39" i="2"/>
  <c r="A12" i="2"/>
  <c r="A28" i="2"/>
  <c r="A13" i="2"/>
  <c r="A21" i="2"/>
  <c r="A29" i="2"/>
  <c r="A37" i="2"/>
  <c r="A14" i="2"/>
  <c r="A22" i="2"/>
  <c r="A30" i="2"/>
  <c r="A38" i="2"/>
  <c r="A40" i="2"/>
  <c r="D58" i="20"/>
  <c r="A35" i="2"/>
  <c r="A20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<sst xmlns="http://schemas.openxmlformats.org/spreadsheetml/2006/main" count="2092" uniqueCount="337">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</sst>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243924.744140625</v>
      </c>
    </row>
    <row r="8" spans="1:3" ht="15" customHeight="1" x14ac:dyDescent="0.2">
      <c r="B8" s="7" t="s">
        <v>19</v>
      </c>
      <c r="C8" s="46">
        <v>0.19900000000000001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0.77384170532226604</v>
      </c>
    </row>
    <row r="11" spans="1:3" ht="15" customHeight="1" x14ac:dyDescent="0.2">
      <c r="B11" s="7" t="s">
        <v>22</v>
      </c>
      <c r="C11" s="46">
        <v>0.85599999999999998</v>
      </c>
    </row>
    <row r="12" spans="1:3" ht="15" customHeight="1" x14ac:dyDescent="0.2">
      <c r="B12" s="7" t="s">
        <v>23</v>
      </c>
      <c r="C12" s="46">
        <v>0.82299999999999995</v>
      </c>
    </row>
    <row r="13" spans="1:3" ht="15" customHeight="1" x14ac:dyDescent="0.2">
      <c r="B13" s="7" t="s">
        <v>24</v>
      </c>
      <c r="C13" s="46">
        <v>0.17100000000000001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0.13569999999999999</v>
      </c>
    </row>
    <row r="24" spans="1:3" ht="15" customHeight="1" x14ac:dyDescent="0.2">
      <c r="B24" s="12" t="s">
        <v>33</v>
      </c>
      <c r="C24" s="47">
        <v>0.52159999999999995</v>
      </c>
    </row>
    <row r="25" spans="1:3" ht="15" customHeight="1" x14ac:dyDescent="0.2">
      <c r="B25" s="12" t="s">
        <v>34</v>
      </c>
      <c r="C25" s="47">
        <v>0.31040000000000001</v>
      </c>
    </row>
    <row r="26" spans="1:3" ht="15" customHeight="1" x14ac:dyDescent="0.2">
      <c r="B26" s="12" t="s">
        <v>35</v>
      </c>
      <c r="C26" s="47">
        <v>3.2300000000000002E-2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9.8257063631263097</v>
      </c>
    </row>
    <row r="38" spans="1:5" ht="15" customHeight="1" x14ac:dyDescent="0.2">
      <c r="B38" s="28" t="s">
        <v>45</v>
      </c>
      <c r="C38" s="117">
        <v>11.925871580367801</v>
      </c>
      <c r="D38" s="9"/>
      <c r="E38" s="10"/>
    </row>
    <row r="39" spans="1:5" ht="15" customHeight="1" x14ac:dyDescent="0.2">
      <c r="B39" s="28" t="s">
        <v>46</v>
      </c>
      <c r="C39" s="117">
        <v>13.8548530156735</v>
      </c>
      <c r="D39" s="9"/>
      <c r="E39" s="9"/>
    </row>
    <row r="40" spans="1:5" ht="15" customHeight="1" x14ac:dyDescent="0.2">
      <c r="B40" s="28" t="s">
        <v>47</v>
      </c>
      <c r="C40" s="117">
        <v>80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12.680444530000001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2.1440299999999999E-2</v>
      </c>
      <c r="D45" s="9"/>
    </row>
    <row r="46" spans="1:5" ht="15.75" customHeight="1" x14ac:dyDescent="0.2">
      <c r="B46" s="28" t="s">
        <v>52</v>
      </c>
      <c r="C46" s="47">
        <v>8.0866799999999989E-2</v>
      </c>
      <c r="D46" s="9"/>
    </row>
    <row r="47" spans="1:5" ht="15.75" customHeight="1" x14ac:dyDescent="0.2">
      <c r="B47" s="28" t="s">
        <v>53</v>
      </c>
      <c r="C47" s="47">
        <v>0.159775</v>
      </c>
      <c r="D47" s="9"/>
      <c r="E47" s="10"/>
    </row>
    <row r="48" spans="1:5" ht="15" customHeight="1" x14ac:dyDescent="0.2">
      <c r="B48" s="28" t="s">
        <v>54</v>
      </c>
      <c r="C48" s="48">
        <v>0.73791790000000002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1.934703748488513E-2</v>
      </c>
    </row>
    <row r="59" spans="1:4" ht="15.75" customHeight="1" x14ac:dyDescent="0.2">
      <c r="B59" s="28" t="s">
        <v>63</v>
      </c>
      <c r="C59" s="46">
        <v>0.51561690916146286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14.582915</v>
      </c>
    </row>
    <row r="63" spans="1:4" ht="15.75" customHeight="1" x14ac:dyDescent="0.2">
      <c r="A63" s="39"/>
    </row>
  </sheetData>
  <sheetProtection algorithmName="SHA-512" hashValue="uVV9VT7vTT4YgcuWshudSy/4wDS4HBVkm2HlLzhZZs8mvIObwg86TJwMnf3c2CinoFiXeKAWVuViUrcqigK+/g==" saltValue="TBoYLqDq+HC/Nz5y1ZTn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0.20556326029810901</v>
      </c>
      <c r="C2" s="115">
        <v>0.95</v>
      </c>
      <c r="D2" s="116">
        <v>62.714780124614677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39.985147042964151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487.85757913726337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1.6380998871193979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13.117446486760061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13.117446486760061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13.117446486760061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13.117446486760061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13.117446486760061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13.117446486760061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0.82421228665541357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0.35908333333333298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11.224756739744929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11.224756739744929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0.98556149999999998</v>
      </c>
      <c r="C21" s="115">
        <v>0.95</v>
      </c>
      <c r="D21" s="116">
        <v>16.982553632802741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22.691717425670902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4.3451295640787793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0.73751548023614999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18.676662605887799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124.34168065842491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0.50502277771952597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1.780535588985835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0.28231877088546697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0.83826396797257596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0.66424516552286095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1.723279552412311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0.87312600170610299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C4GXHXwstS6FsjEHKRFISzvrRcrICapvdUOo44TQidN0q54H80P1hyE6jCejkZSF4NjaFYMadYAyWMb/evw9uw==" saltValue="y01T+8kSM1/NjFOqskAEl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shzUuGabBXOjFaLHs86zY4+bRQN4jyLORYhDCw32v8Tdf84pg8KbIDuFYJnrdv+HSXppJe8Wz5bd4CtgY4+9gQ==" saltValue="CbCRllUbWktJvEQL8u2G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AqqmVoF7NNdBvxTdOobh1GHFfV1xpVQW1uSs6f7NGJBT14S9wfE4H9uhLWjd8Vn56i1BlkLGF9cJFuNGl1/Rjw==" saltValue="WabmY+u7AqSSYhU4uyWvq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7.4863641746676382E-2</v>
      </c>
      <c r="C3" s="18">
        <f>frac_mam_1_5months * 2.6</f>
        <v>7.4863641746676382E-2</v>
      </c>
      <c r="D3" s="18">
        <f>frac_mam_6_11months * 2.6</f>
        <v>6.9755741869406848E-2</v>
      </c>
      <c r="E3" s="18">
        <f>frac_mam_12_23months * 2.6</f>
        <v>4.5638841189607905E-2</v>
      </c>
      <c r="F3" s="18">
        <f>frac_mam_24_59months * 2.6</f>
        <v>3.388538172207084E-2</v>
      </c>
    </row>
    <row r="4" spans="1:6" ht="15.75" customHeight="1" x14ac:dyDescent="0.2">
      <c r="A4" s="4" t="s">
        <v>208</v>
      </c>
      <c r="B4" s="18">
        <f>frac_sam_1month * 2.6</f>
        <v>4.4444193491540697E-2</v>
      </c>
      <c r="C4" s="18">
        <f>frac_sam_1_5months * 2.6</f>
        <v>4.4444193491540697E-2</v>
      </c>
      <c r="D4" s="18">
        <f>frac_sam_6_11months * 2.6</f>
        <v>2.6641044035594041E-2</v>
      </c>
      <c r="E4" s="18">
        <f>frac_sam_12_23months * 2.6</f>
        <v>1.8187397235948099E-2</v>
      </c>
      <c r="F4" s="18">
        <f>frac_sam_24_59months * 2.6</f>
        <v>1.1642928732624853E-2</v>
      </c>
    </row>
  </sheetData>
  <sheetProtection algorithmName="SHA-512" hashValue="N7h1C8m/zoSFVuiACmEJ4pa8+SNLKCOq7wzY4FKpOBFioijCvfxroRWepphZYeR7vpfM3okVgdP09glzB2wRrg==" saltValue="+imlPuRl7+n+iCmXYCAZ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0.19900000000000001</v>
      </c>
      <c r="E2" s="65">
        <f>food_insecure</f>
        <v>0.19900000000000001</v>
      </c>
      <c r="F2" s="65">
        <f>food_insecure</f>
        <v>0.19900000000000001</v>
      </c>
      <c r="G2" s="65">
        <f>food_insecure</f>
        <v>0.19900000000000001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0.19900000000000001</v>
      </c>
      <c r="F5" s="65">
        <f>food_insecure</f>
        <v>0.19900000000000001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0.19900000000000001</v>
      </c>
      <c r="F8" s="65">
        <f>food_insecure</f>
        <v>0.19900000000000001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0.19900000000000001</v>
      </c>
      <c r="F9" s="65">
        <f>food_insecure</f>
        <v>0.19900000000000001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0.82299999999999995</v>
      </c>
      <c r="E10" s="65">
        <f>IF(ISBLANK(comm_deliv), frac_children_health_facility,1)</f>
        <v>0.82299999999999995</v>
      </c>
      <c r="F10" s="65">
        <f>IF(ISBLANK(comm_deliv), frac_children_health_facility,1)</f>
        <v>0.82299999999999995</v>
      </c>
      <c r="G10" s="65">
        <f>IF(ISBLANK(comm_deliv), frac_children_health_facility,1)</f>
        <v>0.82299999999999995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0.19900000000000001</v>
      </c>
      <c r="I15" s="65">
        <f>food_insecure</f>
        <v>0.19900000000000001</v>
      </c>
      <c r="J15" s="65">
        <f>food_insecure</f>
        <v>0.19900000000000001</v>
      </c>
      <c r="K15" s="65">
        <f>food_insecure</f>
        <v>0.19900000000000001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0.85599999999999998</v>
      </c>
      <c r="I18" s="65">
        <f>frac_PW_health_facility</f>
        <v>0.85599999999999998</v>
      </c>
      <c r="J18" s="65">
        <f>frac_PW_health_facility</f>
        <v>0.85599999999999998</v>
      </c>
      <c r="K18" s="65">
        <f>frac_PW_health_facility</f>
        <v>0.85599999999999998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0.17100000000000001</v>
      </c>
      <c r="M24" s="65">
        <f>famplan_unmet_need</f>
        <v>0.17100000000000001</v>
      </c>
      <c r="N24" s="65">
        <f>famplan_unmet_need</f>
        <v>0.17100000000000001</v>
      </c>
      <c r="O24" s="65">
        <f>famplan_unmet_need</f>
        <v>0.17100000000000001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0.12026871952667213</v>
      </c>
      <c r="M25" s="65">
        <f>(1-food_insecure)*(0.49)+food_insecure*(0.7)</f>
        <v>0.53178999999999998</v>
      </c>
      <c r="N25" s="65">
        <f>(1-food_insecure)*(0.49)+food_insecure*(0.7)</f>
        <v>0.53178999999999998</v>
      </c>
      <c r="O25" s="65">
        <f>(1-food_insecure)*(0.49)+food_insecure*(0.7)</f>
        <v>0.53178999999999998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5.154373694000234E-2</v>
      </c>
      <c r="M26" s="65">
        <f>(1-food_insecure)*(0.21)+food_insecure*(0.3)</f>
        <v>0.22790999999999997</v>
      </c>
      <c r="N26" s="65">
        <f>(1-food_insecure)*(0.21)+food_insecure*(0.3)</f>
        <v>0.22790999999999997</v>
      </c>
      <c r="O26" s="65">
        <f>(1-food_insecure)*(0.21)+food_insecure*(0.3)</f>
        <v>0.22790999999999997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5.4345838211059462E-2</v>
      </c>
      <c r="M27" s="65">
        <f>(1-food_insecure)*(0.3)</f>
        <v>0.24029999999999996</v>
      </c>
      <c r="N27" s="65">
        <f>(1-food_insecure)*(0.3)</f>
        <v>0.24029999999999996</v>
      </c>
      <c r="O27" s="65">
        <f>(1-food_insecure)*(0.3)</f>
        <v>0.24029999999999996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0.77384170532226593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FalCdQuNvO220ktopd7Jx+tij5C6m+o0kVjYiqZs7oU05RYfHw62c15nZDqxpodfcXM7JeAF0pY3owaf0hVMGQ==" saltValue="IJzSVskLGVoRwc7FyBOE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tW+v+zaXvuBh4C8eWP1lj5VT8Q3BcEHx0d+44unFNRc4JVIHQsLCWloxtD3GFhupXjqOLQRtK7haEdfFsvtqKw==" saltValue="kSB+FeYCEpBbnhksIu99B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HN1Cr5RpNAIgExq1EXJkLxzcUM2DklLc42MQD+JeHj4RMPqUmCmeRHmkOSufgYomGdEPO0rgRFQvRxKP6nbQwA==" saltValue="JXgRK6bwmefPSE4lLmiZF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vNrbQqeXHAaNgUquGxReUbngPePcI+oIuugGHKi/Ele0pqP58UU3OsXjDtfZWzdG6NahCd0bLRVu6GMCIbCdAw==" saltValue="cNbQ/Y4FZDt98zd7z/yxf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HazRBc8xqQf3SuBmBMRzxLlfQan8JoS4rug13ciOxnJtGqzjXnQD9iC0/lEc4tQ73YwMuZMUhRVPpSlDBL5GQQ==" saltValue="cdh5FDXJRrE3fu+GIEecT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Kj+DkIGiMevVmpBB08p7oaB9ibI2CGH/eWJr/YROkbhVLdnU2G0NXuXs2xGaHnfHGaznWbOlbzK0zi/jKlCjcg==" saltValue="xhXh3+rwppxEfGCB3qlBR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44954.3514</v>
      </c>
      <c r="C2" s="53">
        <v>110000</v>
      </c>
      <c r="D2" s="53">
        <v>245000</v>
      </c>
      <c r="E2" s="53">
        <v>222000</v>
      </c>
      <c r="F2" s="53">
        <v>183000</v>
      </c>
      <c r="G2" s="14">
        <f t="shared" ref="G2:G11" si="0">C2+D2+E2+F2</f>
        <v>760000</v>
      </c>
      <c r="H2" s="14">
        <f t="shared" ref="H2:H11" si="1">(B2 + stillbirth*B2/(1000-stillbirth))/(1-abortion)</f>
        <v>47727.163281789108</v>
      </c>
      <c r="I2" s="14">
        <f t="shared" ref="I2:I11" si="2">G2-H2</f>
        <v>712272.83671821095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44135.440799999997</v>
      </c>
      <c r="C3" s="53">
        <v>108000</v>
      </c>
      <c r="D3" s="53">
        <v>240000</v>
      </c>
      <c r="E3" s="53">
        <v>224000</v>
      </c>
      <c r="F3" s="53">
        <v>185000</v>
      </c>
      <c r="G3" s="14">
        <f t="shared" si="0"/>
        <v>757000</v>
      </c>
      <c r="H3" s="14">
        <f t="shared" si="1"/>
        <v>46857.741775256414</v>
      </c>
      <c r="I3" s="14">
        <f t="shared" si="2"/>
        <v>710142.25822474353</v>
      </c>
    </row>
    <row r="4" spans="1:9" ht="15.75" customHeight="1" x14ac:dyDescent="0.2">
      <c r="A4" s="7">
        <f t="shared" si="3"/>
        <v>2023</v>
      </c>
      <c r="B4" s="52">
        <v>43298.678399999997</v>
      </c>
      <c r="C4" s="53">
        <v>106000</v>
      </c>
      <c r="D4" s="53">
        <v>234000</v>
      </c>
      <c r="E4" s="53">
        <v>224000</v>
      </c>
      <c r="F4" s="53">
        <v>188000</v>
      </c>
      <c r="G4" s="14">
        <f t="shared" si="0"/>
        <v>752000</v>
      </c>
      <c r="H4" s="14">
        <f t="shared" si="1"/>
        <v>45969.367358784206</v>
      </c>
      <c r="I4" s="14">
        <f t="shared" si="2"/>
        <v>706030.63264121581</v>
      </c>
    </row>
    <row r="5" spans="1:9" ht="15.75" customHeight="1" x14ac:dyDescent="0.2">
      <c r="A5" s="7">
        <f t="shared" si="3"/>
        <v>2024</v>
      </c>
      <c r="B5" s="52">
        <v>42459.464800000002</v>
      </c>
      <c r="C5" s="53">
        <v>105000</v>
      </c>
      <c r="D5" s="53">
        <v>228000</v>
      </c>
      <c r="E5" s="53">
        <v>226000</v>
      </c>
      <c r="F5" s="53">
        <v>191000</v>
      </c>
      <c r="G5" s="14">
        <f t="shared" si="0"/>
        <v>750000</v>
      </c>
      <c r="H5" s="14">
        <f t="shared" si="1"/>
        <v>45078.390550797209</v>
      </c>
      <c r="I5" s="14">
        <f t="shared" si="2"/>
        <v>704921.60944920278</v>
      </c>
    </row>
    <row r="6" spans="1:9" ht="15.75" customHeight="1" x14ac:dyDescent="0.2">
      <c r="A6" s="7">
        <f t="shared" si="3"/>
        <v>2025</v>
      </c>
      <c r="B6" s="52">
        <v>41589.449999999997</v>
      </c>
      <c r="C6" s="53">
        <v>104000</v>
      </c>
      <c r="D6" s="53">
        <v>221000</v>
      </c>
      <c r="E6" s="53">
        <v>225000</v>
      </c>
      <c r="F6" s="53">
        <v>193000</v>
      </c>
      <c r="G6" s="14">
        <f t="shared" si="0"/>
        <v>743000</v>
      </c>
      <c r="H6" s="14">
        <f t="shared" si="1"/>
        <v>44154.712705960737</v>
      </c>
      <c r="I6" s="14">
        <f t="shared" si="2"/>
        <v>698845.28729403927</v>
      </c>
    </row>
    <row r="7" spans="1:9" ht="15.75" customHeight="1" x14ac:dyDescent="0.2">
      <c r="A7" s="7">
        <f t="shared" si="3"/>
        <v>2026</v>
      </c>
      <c r="B7" s="52">
        <v>40740.523200000003</v>
      </c>
      <c r="C7" s="53">
        <v>101000</v>
      </c>
      <c r="D7" s="53">
        <v>214000</v>
      </c>
      <c r="E7" s="53">
        <v>226000</v>
      </c>
      <c r="F7" s="53">
        <v>197000</v>
      </c>
      <c r="G7" s="14">
        <f t="shared" si="0"/>
        <v>738000</v>
      </c>
      <c r="H7" s="14">
        <f t="shared" si="1"/>
        <v>43253.423581858588</v>
      </c>
      <c r="I7" s="14">
        <f t="shared" si="2"/>
        <v>694746.57641814137</v>
      </c>
    </row>
    <row r="8" spans="1:9" ht="15.75" customHeight="1" x14ac:dyDescent="0.2">
      <c r="A8" s="7">
        <f t="shared" si="3"/>
        <v>2027</v>
      </c>
      <c r="B8" s="52">
        <v>39863.246400000004</v>
      </c>
      <c r="C8" s="53">
        <v>98000</v>
      </c>
      <c r="D8" s="53">
        <v>208000</v>
      </c>
      <c r="E8" s="53">
        <v>227000</v>
      </c>
      <c r="F8" s="53">
        <v>198000</v>
      </c>
      <c r="G8" s="14">
        <f t="shared" si="0"/>
        <v>731000</v>
      </c>
      <c r="H8" s="14">
        <f t="shared" si="1"/>
        <v>42322.035812421753</v>
      </c>
      <c r="I8" s="14">
        <f t="shared" si="2"/>
        <v>688677.9641875783</v>
      </c>
    </row>
    <row r="9" spans="1:9" ht="15.75" customHeight="1" x14ac:dyDescent="0.2">
      <c r="A9" s="7">
        <f t="shared" si="3"/>
        <v>2028</v>
      </c>
      <c r="B9" s="52">
        <v>38985.969599999997</v>
      </c>
      <c r="C9" s="53">
        <v>95000</v>
      </c>
      <c r="D9" s="53">
        <v>202000</v>
      </c>
      <c r="E9" s="53">
        <v>226000</v>
      </c>
      <c r="F9" s="53">
        <v>201000</v>
      </c>
      <c r="G9" s="14">
        <f t="shared" si="0"/>
        <v>724000</v>
      </c>
      <c r="H9" s="14">
        <f t="shared" si="1"/>
        <v>41390.648042984918</v>
      </c>
      <c r="I9" s="14">
        <f t="shared" si="2"/>
        <v>682609.35195701511</v>
      </c>
    </row>
    <row r="10" spans="1:9" ht="15.75" customHeight="1" x14ac:dyDescent="0.2">
      <c r="A10" s="7">
        <f t="shared" si="3"/>
        <v>2029</v>
      </c>
      <c r="B10" s="52">
        <v>38095.713000000003</v>
      </c>
      <c r="C10" s="53">
        <v>93000</v>
      </c>
      <c r="D10" s="53">
        <v>196000</v>
      </c>
      <c r="E10" s="53">
        <v>225000</v>
      </c>
      <c r="F10" s="53">
        <v>203000</v>
      </c>
      <c r="G10" s="14">
        <f t="shared" si="0"/>
        <v>717000</v>
      </c>
      <c r="H10" s="14">
        <f t="shared" si="1"/>
        <v>40445.47987154757</v>
      </c>
      <c r="I10" s="14">
        <f t="shared" si="2"/>
        <v>676554.52012845245</v>
      </c>
    </row>
    <row r="11" spans="1:9" ht="15.75" customHeight="1" x14ac:dyDescent="0.2">
      <c r="A11" s="7">
        <f t="shared" si="3"/>
        <v>2030</v>
      </c>
      <c r="B11" s="52">
        <v>37193.373</v>
      </c>
      <c r="C11" s="53">
        <v>93000</v>
      </c>
      <c r="D11" s="53">
        <v>190000</v>
      </c>
      <c r="E11" s="53">
        <v>222000</v>
      </c>
      <c r="F11" s="53">
        <v>205000</v>
      </c>
      <c r="G11" s="14">
        <f t="shared" si="0"/>
        <v>710000</v>
      </c>
      <c r="H11" s="14">
        <f t="shared" si="1"/>
        <v>39487.48298860978</v>
      </c>
      <c r="I11" s="14">
        <f t="shared" si="2"/>
        <v>670512.51701139018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cS8812Qn6WpHxIopi6xsv9UE+PY0h7T7bKmraFw4/IKBKxdPgzchEabD+qOtN1xfXIG/T8p+RulufQv0yUU8Rw==" saltValue="qh6qYzqQHxNbLhOtKkaSc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lFiS/Qw/ghqTjw8zcL7esvHcPSiTC/MknM64suWdwY/jTusbO5sHpn0Ig9gC37gp4dtp6F6bOiM+hH6TAJQ2fA==" saltValue="f3wgygvSf+s5C77QEubVS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gn/0gmCHsNHwqB0ddcrlPkq1xPfKmEoX5566oJxlfRU/nwbomiPLSG6/OEX5X1mdSpJrxAeuUScMBNuLY0FFdg==" saltValue="1XQK8RBFF9pqKUSg2uPX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yiNT3i9nArGvsNK9SzdpWB4oemdv8Yiuin4iptEJYA1w+2UyfC2j7fM2Dsnpw4Xanl4lH+x0OnqtKbWxyZbodw==" saltValue="34VEs6f9C898CssCTWA1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cuUSF3WS2soZGXTfgWu6vFQDt4DhXSCZx3OLrG/798tyZvBMG0Y2Xpe+AhiOCRjYjp4xvIOJ7gVF07IBfCG/mQ==" saltValue="pRmSJfGsoS/3f05pn2OL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TAGL5W5K6cvc/EkzlO/p80HK2sZ4Dx5UZDmtNV7P4OrxKlyJ+iWGmXMrgznZaSzLqhwHojefNxgMtO3MiiMN4Q==" saltValue="fFvszaKhyd0A0jK+KDRQ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1TRdAceq7am2RFXiDj2PiMtbd3ZeX2Er/I04vu7pxJAszi2/ZfKBR0dfV7WLlF3C5xZSrU5R+kANclCoS9PJAA==" saltValue="I6IBiZZ65MnPrl5c8wRG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g2McfcACkgqUFUoOPOjzpo/sbZgae4gOf7Kibilbw+kVluuoVtcKc8EDIhjCkaIW8N51T6XRoXZkrDbiaoCsBQ==" saltValue="sjDPrJvwjzwE1i0oxgYZk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W2NmsE13lMLqYXYyz6i0iOeUSU6tOACeVDaTrxjUMKSJ67QkS7qdqdm6i/JRPnQwemm1SO8FRAb6qY/8BkDWjQ==" saltValue="BDakBC9PQe5FF5hnydxy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+JBYuxur0+0x0YudgwumKbeEQml2i9ODmEp8LdaF7ia5e3E5EphoGztuQolrftIzWZYBwSC/LKDHUY+2HfnEqw==" saltValue="5CNClYrNpKGqhoCXFT5OL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0.1226077580692773</v>
      </c>
    </row>
    <row r="5" spans="1:8" ht="15.75" customHeight="1" x14ac:dyDescent="0.2">
      <c r="B5" s="16" t="s">
        <v>80</v>
      </c>
      <c r="C5" s="54">
        <v>2.5395329614007148E-2</v>
      </c>
    </row>
    <row r="6" spans="1:8" ht="15.75" customHeight="1" x14ac:dyDescent="0.2">
      <c r="B6" s="16" t="s">
        <v>81</v>
      </c>
      <c r="C6" s="54">
        <v>0.1502841983793031</v>
      </c>
    </row>
    <row r="7" spans="1:8" ht="15.75" customHeight="1" x14ac:dyDescent="0.2">
      <c r="B7" s="16" t="s">
        <v>82</v>
      </c>
      <c r="C7" s="54">
        <v>0.52967285218759075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0.1324440963648216</v>
      </c>
    </row>
    <row r="10" spans="1:8" ht="15.75" customHeight="1" x14ac:dyDescent="0.2">
      <c r="B10" s="16" t="s">
        <v>85</v>
      </c>
      <c r="C10" s="54">
        <v>3.9595765385000183E-2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4.4275455884463411E-2</v>
      </c>
      <c r="D14" s="54">
        <v>4.4275455884463411E-2</v>
      </c>
      <c r="E14" s="54">
        <v>4.4275455884463411E-2</v>
      </c>
      <c r="F14" s="54">
        <v>4.4275455884463411E-2</v>
      </c>
    </row>
    <row r="15" spans="1:8" ht="15.75" customHeight="1" x14ac:dyDescent="0.2">
      <c r="B15" s="16" t="s">
        <v>88</v>
      </c>
      <c r="C15" s="54">
        <v>8.4056259517005377E-2</v>
      </c>
      <c r="D15" s="54">
        <v>8.4056259517005377E-2</v>
      </c>
      <c r="E15" s="54">
        <v>8.4056259517005377E-2</v>
      </c>
      <c r="F15" s="54">
        <v>8.4056259517005377E-2</v>
      </c>
    </row>
    <row r="16" spans="1:8" ht="15.75" customHeight="1" x14ac:dyDescent="0.2">
      <c r="B16" s="16" t="s">
        <v>89</v>
      </c>
      <c r="C16" s="54">
        <v>8.9902894929537926E-3</v>
      </c>
      <c r="D16" s="54">
        <v>8.9902894929537926E-3</v>
      </c>
      <c r="E16" s="54">
        <v>8.9902894929537926E-3</v>
      </c>
      <c r="F16" s="54">
        <v>8.9902894929537926E-3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3.1473999141456453E-2</v>
      </c>
      <c r="D19" s="54">
        <v>3.1473999141456453E-2</v>
      </c>
      <c r="E19" s="54">
        <v>3.1473999141456453E-2</v>
      </c>
      <c r="F19" s="54">
        <v>3.1473999141456453E-2</v>
      </c>
    </row>
    <row r="20" spans="1:8" ht="15.75" customHeight="1" x14ac:dyDescent="0.2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94</v>
      </c>
      <c r="C21" s="54">
        <v>3.0167311210068021E-2</v>
      </c>
      <c r="D21" s="54">
        <v>3.0167311210068021E-2</v>
      </c>
      <c r="E21" s="54">
        <v>3.0167311210068021E-2</v>
      </c>
      <c r="F21" s="54">
        <v>3.0167311210068021E-2</v>
      </c>
    </row>
    <row r="22" spans="1:8" ht="15.75" customHeight="1" x14ac:dyDescent="0.2">
      <c r="B22" s="16" t="s">
        <v>95</v>
      </c>
      <c r="C22" s="54">
        <v>0.80103668475405299</v>
      </c>
      <c r="D22" s="54">
        <v>0.80103668475405299</v>
      </c>
      <c r="E22" s="54">
        <v>0.80103668475405299</v>
      </c>
      <c r="F22" s="54">
        <v>0.80103668475405299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2.9100000000000001E-2</v>
      </c>
    </row>
    <row r="27" spans="1:8" ht="15.75" customHeight="1" x14ac:dyDescent="0.2">
      <c r="B27" s="16" t="s">
        <v>102</v>
      </c>
      <c r="C27" s="54">
        <v>1.0699999999999999E-2</v>
      </c>
    </row>
    <row r="28" spans="1:8" ht="15.75" customHeight="1" x14ac:dyDescent="0.2">
      <c r="B28" s="16" t="s">
        <v>103</v>
      </c>
      <c r="C28" s="54">
        <v>5.3900000000000003E-2</v>
      </c>
    </row>
    <row r="29" spans="1:8" ht="15.75" customHeight="1" x14ac:dyDescent="0.2">
      <c r="B29" s="16" t="s">
        <v>104</v>
      </c>
      <c r="C29" s="54">
        <v>0.13250000000000001</v>
      </c>
    </row>
    <row r="30" spans="1:8" ht="15.75" customHeight="1" x14ac:dyDescent="0.2">
      <c r="B30" s="16" t="s">
        <v>2</v>
      </c>
      <c r="C30" s="54">
        <v>4.2099999999999999E-2</v>
      </c>
    </row>
    <row r="31" spans="1:8" ht="15.75" customHeight="1" x14ac:dyDescent="0.2">
      <c r="B31" s="16" t="s">
        <v>105</v>
      </c>
      <c r="C31" s="54">
        <v>9.6699999999999994E-2</v>
      </c>
    </row>
    <row r="32" spans="1:8" ht="15.75" customHeight="1" x14ac:dyDescent="0.2">
      <c r="B32" s="16" t="s">
        <v>106</v>
      </c>
      <c r="C32" s="54">
        <v>6.3799999999999996E-2</v>
      </c>
    </row>
    <row r="33" spans="2:3" ht="15.75" customHeight="1" x14ac:dyDescent="0.2">
      <c r="B33" s="16" t="s">
        <v>107</v>
      </c>
      <c r="C33" s="54">
        <v>0.12089999999999999</v>
      </c>
    </row>
    <row r="34" spans="2:3" ht="15.75" customHeight="1" x14ac:dyDescent="0.2">
      <c r="B34" s="16" t="s">
        <v>108</v>
      </c>
      <c r="C34" s="54">
        <v>0.45029999999999998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2GF9xo6w6O5qesWbqUD7G0MQjMaUkKcMDM34D1zx4Pp0P0NDHCmHIrRvf3M5a296LvRgUtREDbeZb30BGnGzBw==" saltValue="01maTfDuIBIfCwhZQ4Gpw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0.66993220991229097</v>
      </c>
      <c r="D2" s="55">
        <v>0.66993220991229097</v>
      </c>
      <c r="E2" s="55">
        <v>0.63733305169821897</v>
      </c>
      <c r="F2" s="55">
        <v>0.49870263046326302</v>
      </c>
      <c r="G2" s="55">
        <v>0.49240025164083101</v>
      </c>
    </row>
    <row r="3" spans="1:15" ht="15.75" customHeight="1" x14ac:dyDescent="0.2">
      <c r="B3" s="7" t="s">
        <v>113</v>
      </c>
      <c r="C3" s="55">
        <v>0.21202620512443601</v>
      </c>
      <c r="D3" s="55">
        <v>0.21202620512443601</v>
      </c>
      <c r="E3" s="55">
        <v>0.23070486072838201</v>
      </c>
      <c r="F3" s="55">
        <v>0.27245903623043199</v>
      </c>
      <c r="G3" s="55">
        <v>0.28564357060463003</v>
      </c>
    </row>
    <row r="4" spans="1:15" ht="15.75" customHeight="1" x14ac:dyDescent="0.2">
      <c r="B4" s="7" t="s">
        <v>114</v>
      </c>
      <c r="C4" s="56">
        <v>7.7066712124662401E-2</v>
      </c>
      <c r="D4" s="56">
        <v>7.7066712124662401E-2</v>
      </c>
      <c r="E4" s="56">
        <v>9.6537371135483094E-2</v>
      </c>
      <c r="F4" s="56">
        <v>0.154515657154602</v>
      </c>
      <c r="G4" s="56">
        <v>0.1536915783434</v>
      </c>
    </row>
    <row r="5" spans="1:15" ht="15.75" customHeight="1" x14ac:dyDescent="0.2">
      <c r="B5" s="7" t="s">
        <v>115</v>
      </c>
      <c r="C5" s="56">
        <v>4.0596596845534003E-2</v>
      </c>
      <c r="D5" s="56">
        <v>4.0596596845534003E-2</v>
      </c>
      <c r="E5" s="56">
        <v>3.52278526189157E-2</v>
      </c>
      <c r="F5" s="56">
        <v>7.4108360579895199E-2</v>
      </c>
      <c r="G5" s="56">
        <v>6.8050805535882303E-2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0.86305069809586299</v>
      </c>
      <c r="D8" s="55">
        <v>0.86305069809586299</v>
      </c>
      <c r="E8" s="55">
        <v>0.87183137075763395</v>
      </c>
      <c r="F8" s="55">
        <v>0.88777674364714398</v>
      </c>
      <c r="G8" s="55">
        <v>0.90687941695639196</v>
      </c>
    </row>
    <row r="9" spans="1:15" ht="15.75" customHeight="1" x14ac:dyDescent="0.2">
      <c r="B9" s="7" t="s">
        <v>118</v>
      </c>
      <c r="C9" s="55">
        <v>9.0642893241309391E-2</v>
      </c>
      <c r="D9" s="55">
        <v>9.0642893241309391E-2</v>
      </c>
      <c r="E9" s="55">
        <v>9.0780820868957196E-2</v>
      </c>
      <c r="F9" s="55">
        <v>8.7435523377699997E-2</v>
      </c>
      <c r="G9" s="55">
        <v>7.547397815501071E-2</v>
      </c>
    </row>
    <row r="10" spans="1:15" ht="15.75" customHeight="1" x14ac:dyDescent="0.2">
      <c r="B10" s="7" t="s">
        <v>119</v>
      </c>
      <c r="C10" s="56">
        <v>2.8793708364106298E-2</v>
      </c>
      <c r="D10" s="56">
        <v>2.8793708364106298E-2</v>
      </c>
      <c r="E10" s="56">
        <v>2.6829131488233401E-2</v>
      </c>
      <c r="F10" s="56">
        <v>1.7553400457541501E-2</v>
      </c>
      <c r="G10" s="56">
        <v>1.30328391238734E-2</v>
      </c>
    </row>
    <row r="11" spans="1:15" ht="15.75" customHeight="1" x14ac:dyDescent="0.2">
      <c r="B11" s="7" t="s">
        <v>120</v>
      </c>
      <c r="C11" s="56">
        <v>1.7093920573669499E-2</v>
      </c>
      <c r="D11" s="56">
        <v>1.7093920573669499E-2</v>
      </c>
      <c r="E11" s="56">
        <v>1.02465553983054E-2</v>
      </c>
      <c r="F11" s="56">
        <v>6.9951527830569614E-3</v>
      </c>
      <c r="G11" s="56">
        <v>4.4780495125480201E-3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0.45710734074999998</v>
      </c>
      <c r="D14" s="57">
        <v>0.43038927098300001</v>
      </c>
      <c r="E14" s="57">
        <v>0.43038927098300001</v>
      </c>
      <c r="F14" s="57">
        <v>0.31946844869300001</v>
      </c>
      <c r="G14" s="57">
        <v>0.31946844869300001</v>
      </c>
      <c r="H14" s="58">
        <v>0.27</v>
      </c>
      <c r="I14" s="58">
        <v>0.27</v>
      </c>
      <c r="J14" s="58">
        <v>0.27</v>
      </c>
      <c r="K14" s="58">
        <v>0.27</v>
      </c>
      <c r="L14" s="58">
        <v>0.35059180997900002</v>
      </c>
      <c r="M14" s="58">
        <v>0.39031737659100002</v>
      </c>
      <c r="N14" s="58">
        <v>0.32080062609299997</v>
      </c>
      <c r="O14" s="58">
        <v>0.282630527342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0.23569227419253058</v>
      </c>
      <c r="D15" s="55">
        <f t="shared" si="0"/>
        <v>0.22191598564050974</v>
      </c>
      <c r="E15" s="55">
        <f t="shared" si="0"/>
        <v>0.22191598564050974</v>
      </c>
      <c r="F15" s="55">
        <f t="shared" si="0"/>
        <v>0.16472333408969203</v>
      </c>
      <c r="G15" s="55">
        <f t="shared" si="0"/>
        <v>0.16472333408969203</v>
      </c>
      <c r="H15" s="55">
        <f t="shared" si="0"/>
        <v>0.13921656547359498</v>
      </c>
      <c r="I15" s="55">
        <f t="shared" si="0"/>
        <v>0.13921656547359498</v>
      </c>
      <c r="J15" s="55">
        <f t="shared" si="0"/>
        <v>0.13921656547359498</v>
      </c>
      <c r="K15" s="55">
        <f t="shared" si="0"/>
        <v>0.13921656547359498</v>
      </c>
      <c r="L15" s="55">
        <f t="shared" si="0"/>
        <v>0.18077106543869489</v>
      </c>
      <c r="M15" s="55">
        <f t="shared" si="0"/>
        <v>0.20125423930986214</v>
      </c>
      <c r="N15" s="55">
        <f t="shared" si="0"/>
        <v>0.16541022728313479</v>
      </c>
      <c r="O15" s="55">
        <f t="shared" si="0"/>
        <v>0.14572907894275636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EonIKzwr2j9HFoFkVrJYPsg4eGyavHZMCfjLVBckqlVUJiZTM3c1Ded7QkHo5e7z+64JseEdYuHy3aFNQeOK8w==" saltValue="LlcanaRjpxg2cyPVt+2x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0.45848971605300898</v>
      </c>
      <c r="D2" s="56">
        <v>0.17920549999999999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0.181101709604263</v>
      </c>
      <c r="D3" s="56">
        <v>0.18662980000000001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0.27453681826591497</v>
      </c>
      <c r="D4" s="56">
        <v>0.54415389999999997</v>
      </c>
      <c r="E4" s="56">
        <v>0.69400054216384899</v>
      </c>
      <c r="F4" s="56">
        <v>0.37669947743415799</v>
      </c>
      <c r="G4" s="56">
        <v>0</v>
      </c>
    </row>
    <row r="5" spans="1:7" x14ac:dyDescent="0.2">
      <c r="B5" s="98" t="s">
        <v>132</v>
      </c>
      <c r="C5" s="55">
        <v>8.5871756076812994E-2</v>
      </c>
      <c r="D5" s="55">
        <v>9.0010800000000002E-2</v>
      </c>
      <c r="E5" s="55">
        <v>0.30599945783615101</v>
      </c>
      <c r="F5" s="55">
        <v>0.62330052256584201</v>
      </c>
      <c r="G5" s="55">
        <v>1</v>
      </c>
    </row>
  </sheetData>
  <sheetProtection algorithmName="SHA-512" hashValue="DM/ShxYg9XZD96UregbwyDFaiKhBY0Q+MSknAZF0jaUdW1FGY3jcNNb913amzFRGrl/5Pxt6V/pLVLySXk2SUg==" saltValue="NsFMMNau2eGkhyZJLrnZu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35DP3NvaSWW5MKdVD+FmEYw11vaDtGQudPh6R9Xvt1ut18JnRh+kwYffesNE1v3MFHf6mattFISo3qm83kCH6A==" saltValue="QwOoDcTYiRlixkK5IjrcV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69YFfPkwGPhgSjedLnJShnEPYQLepvjfLVlwK9n9BuA5Cnli04+vkeNmyoeb8ew6gqzE/FF03/ZRkyyc9tgsmA==" saltValue="GGt4GBCAV/b2tWpGtJJI4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TiC9oIkCJQPQgrMBQklAblLbksVcvW7+msNqUXtw7q/4BIqCuLjRcbDj0gyHM2xRMErh9ATBWpGsjmBisBFg3g==" saltValue="gnw79bMMkamrnSHCZJABB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U0L4mVflgiIdhUuVf/puF4Wnw6VVD5ez8BCWLEUcA+oHoEBgMlds4KGzBDzH/jqksVK/+FQOvfYY5/rbDFtYsg==" saltValue="g6MZOmUsdMQWXAp9lM1am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2022-02-02T07:25:31Z</dcterms:modified>
</cp:coreProperties>
</file>