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BF9CE862-E3BE-4F46-B7A8-766095EA9484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I38" i="2" s="1"/>
  <c r="G38" i="2"/>
  <c r="H11" i="2"/>
  <c r="G11" i="2"/>
  <c r="I11" i="2" s="1"/>
  <c r="H10" i="2"/>
  <c r="G10" i="2"/>
  <c r="H9" i="2"/>
  <c r="G9" i="2"/>
  <c r="H8" i="2"/>
  <c r="G8" i="2"/>
  <c r="H7" i="2"/>
  <c r="G7" i="2"/>
  <c r="I7" i="2" s="1"/>
  <c r="H6" i="2"/>
  <c r="G6" i="2"/>
  <c r="H5" i="2"/>
  <c r="G5" i="2"/>
  <c r="H4" i="2"/>
  <c r="G4" i="2"/>
  <c r="H3" i="2"/>
  <c r="G3" i="2"/>
  <c r="I3" i="2" s="1"/>
  <c r="H2" i="2"/>
  <c r="G2" i="2"/>
  <c r="I2" i="2" s="1"/>
  <c r="A2" i="2"/>
  <c r="A31" i="2" s="1"/>
  <c r="C33" i="1"/>
  <c r="C20" i="1"/>
  <c r="I5" i="2" l="1"/>
  <c r="I9" i="2"/>
  <c r="A19" i="2"/>
  <c r="A35" i="2"/>
  <c r="I6" i="2"/>
  <c r="I10" i="2"/>
  <c r="A24" i="2"/>
  <c r="A18" i="2"/>
  <c r="A3" i="2"/>
  <c r="A27" i="2"/>
  <c r="A39" i="2"/>
  <c r="A34" i="2"/>
  <c r="A25" i="2"/>
  <c r="A26" i="2"/>
  <c r="I4" i="2"/>
  <c r="I8" i="2"/>
  <c r="A16" i="2"/>
  <c r="A32" i="2"/>
  <c r="I39" i="2"/>
  <c r="A17" i="2"/>
  <c r="A33" i="2"/>
  <c r="A4" i="2"/>
  <c r="A5" i="2" s="1"/>
  <c r="A6" i="2" s="1"/>
  <c r="A7" i="2" s="1"/>
  <c r="A8" i="2" s="1"/>
  <c r="A9" i="2" s="1"/>
  <c r="A10" i="2" s="1"/>
  <c r="A11" i="2" s="1"/>
  <c r="A13" i="2"/>
  <c r="A29" i="2"/>
  <c r="A14" i="2"/>
  <c r="A22" i="2"/>
  <c r="A30" i="2"/>
  <c r="A38" i="2"/>
  <c r="A40" i="2"/>
  <c r="D58" i="20"/>
  <c r="A12" i="2"/>
  <c r="A20" i="2"/>
  <c r="A28" i="2"/>
  <c r="A36" i="2"/>
  <c r="A21" i="2"/>
  <c r="A37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<sst xmlns="http://schemas.openxmlformats.org/spreadsheetml/2006/main" count="2092" uniqueCount="337">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</sst>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746884.828125</v>
      </c>
    </row>
    <row r="8" spans="1:3" ht="15" customHeight="1" x14ac:dyDescent="0.2">
      <c r="B8" s="7" t="s">
        <v>19</v>
      </c>
      <c r="C8" s="46">
        <v>0.10199999999999999</v>
      </c>
    </row>
    <row r="9" spans="1:3" ht="15" customHeight="1" x14ac:dyDescent="0.2">
      <c r="B9" s="7" t="s">
        <v>20</v>
      </c>
      <c r="C9" s="47">
        <v>0.13550000000000001</v>
      </c>
    </row>
    <row r="10" spans="1:3" ht="15" customHeight="1" x14ac:dyDescent="0.2">
      <c r="B10" s="7" t="s">
        <v>21</v>
      </c>
      <c r="C10" s="47">
        <v>0.68451698300000008</v>
      </c>
    </row>
    <row r="11" spans="1:3" ht="15" customHeight="1" x14ac:dyDescent="0.2">
      <c r="B11" s="7" t="s">
        <v>22</v>
      </c>
      <c r="C11" s="46">
        <v>0.62</v>
      </c>
    </row>
    <row r="12" spans="1:3" ht="15" customHeight="1" x14ac:dyDescent="0.2">
      <c r="B12" s="7" t="s">
        <v>23</v>
      </c>
      <c r="C12" s="46">
        <v>0.73599999999999999</v>
      </c>
    </row>
    <row r="13" spans="1:3" ht="15" customHeight="1" x14ac:dyDescent="0.2">
      <c r="B13" s="7" t="s">
        <v>24</v>
      </c>
      <c r="C13" s="46">
        <v>0.70400000000000007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1.2699999999999999E-2</v>
      </c>
    </row>
    <row r="24" spans="1:3" ht="15" customHeight="1" x14ac:dyDescent="0.2">
      <c r="B24" s="12" t="s">
        <v>33</v>
      </c>
      <c r="C24" s="47">
        <v>0.32469999999999999</v>
      </c>
    </row>
    <row r="25" spans="1:3" ht="15" customHeight="1" x14ac:dyDescent="0.2">
      <c r="B25" s="12" t="s">
        <v>34</v>
      </c>
      <c r="C25" s="47">
        <v>0.53369999999999995</v>
      </c>
    </row>
    <row r="26" spans="1:3" ht="15" customHeight="1" x14ac:dyDescent="0.2">
      <c r="B26" s="12" t="s">
        <v>35</v>
      </c>
      <c r="C26" s="47">
        <v>0.12889999999999999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32.416897502547101</v>
      </c>
    </row>
    <row r="38" spans="1:5" ht="15" customHeight="1" x14ac:dyDescent="0.2">
      <c r="B38" s="28" t="s">
        <v>45</v>
      </c>
      <c r="C38" s="117">
        <v>62.182780398053403</v>
      </c>
      <c r="D38" s="9"/>
      <c r="E38" s="10"/>
    </row>
    <row r="39" spans="1:5" ht="15" customHeight="1" x14ac:dyDescent="0.2">
      <c r="B39" s="28" t="s">
        <v>46</v>
      </c>
      <c r="C39" s="117">
        <v>84.622621053808203</v>
      </c>
      <c r="D39" s="9"/>
      <c r="E39" s="9"/>
    </row>
    <row r="40" spans="1:5" ht="15" customHeight="1" x14ac:dyDescent="0.2">
      <c r="B40" s="28" t="s">
        <v>47</v>
      </c>
      <c r="C40" s="117">
        <v>661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24.184323089999999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2.23579E-2</v>
      </c>
      <c r="D45" s="9"/>
    </row>
    <row r="46" spans="1:5" ht="15.75" customHeight="1" x14ac:dyDescent="0.2">
      <c r="B46" s="28" t="s">
        <v>52</v>
      </c>
      <c r="C46" s="47">
        <v>0.1166238</v>
      </c>
      <c r="D46" s="9"/>
    </row>
    <row r="47" spans="1:5" ht="15.75" customHeight="1" x14ac:dyDescent="0.2">
      <c r="B47" s="28" t="s">
        <v>53</v>
      </c>
      <c r="C47" s="47">
        <v>0.21971209999999999</v>
      </c>
      <c r="D47" s="9"/>
      <c r="E47" s="10"/>
    </row>
    <row r="48" spans="1:5" ht="15" customHeight="1" x14ac:dyDescent="0.2">
      <c r="B48" s="28" t="s">
        <v>54</v>
      </c>
      <c r="C48" s="48">
        <v>0.64130619999999994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2.059386973180076E-2</v>
      </c>
    </row>
    <row r="59" spans="1:4" ht="15.75" customHeight="1" x14ac:dyDescent="0.2">
      <c r="B59" s="28" t="s">
        <v>63</v>
      </c>
      <c r="C59" s="46">
        <v>0.52259080392278889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14.607059</v>
      </c>
    </row>
    <row r="63" spans="1:4" ht="15.75" customHeight="1" x14ac:dyDescent="0.2">
      <c r="A63" s="39"/>
    </row>
  </sheetData>
  <sheetProtection algorithmName="SHA-512" hashValue="7AfPLvmIwrbGgxdlbfV03UdjNERBYv8U4121grKnanLytjdRVltgyTKSh5wIaggHoc0JSaerqbbFMmAgOtFKJA==" saltValue="mLC2/EwwJuQ7qncPKwxF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0.20952880774398799</v>
      </c>
      <c r="C2" s="115">
        <v>0.95</v>
      </c>
      <c r="D2" s="116">
        <v>64.29093262320508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40.020474605796252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512.5680000000001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4.8317376029256556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13.152774049592161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13.152774049592161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13.152774049592161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13.152774049592161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13.152774049592161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13.152774049592161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0.69226196289062503</v>
      </c>
      <c r="C16" s="115">
        <v>0.95</v>
      </c>
      <c r="D16" s="116">
        <v>0.85953984948750384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0.157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8.6074304579999997E-2</v>
      </c>
      <c r="C18" s="115">
        <v>0.95</v>
      </c>
      <c r="D18" s="116">
        <v>11.78698314040644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8.6074304579999997E-2</v>
      </c>
      <c r="C19" s="115">
        <v>0.95</v>
      </c>
      <c r="D19" s="116">
        <v>11.78698314040644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0.79832420350000011</v>
      </c>
      <c r="C21" s="115">
        <v>0.95</v>
      </c>
      <c r="D21" s="116">
        <v>58.128221470678056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22.771204442043111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4.3672092908488347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0.59740204779553996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0.42978103639999998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18.71344244008349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0.2335766792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127.9390120424794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2.5115655401273451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1.860022605358038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0.1875018883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0.621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4.69514405590154E-2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1.1884804397849299E-2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4.7268639492853088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0.16973517699445101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//HcEAHOAZlfiPEjKQTlE3Jm9GKgWyD47N/s0DMAzhhIqxpn8MMDEcS6nasqhedhlWZINEVcg0j0tgKg/qv/gQ==" saltValue="PEI0xyPe7WdZFk4pZBXGL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vvfNRb2PW1M1k/Zgp5Ru5qkk9/mI4n+tR7R+kuU30gIwo9oiChuZ8KMBJtSZH7NKkRtk05vvh5JDNHABmazphg==" saltValue="8vV78cHKVLFMGPQQw6SM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Sr7hVDHRQ/EDHSrFnC0cKDIsQBhUhou4dhYe/9Two5q+N6vKjJT1NrqJxuy6FAMlH9rYLpF4g0BlwX4LEpsB8A==" saltValue="MDKqQFBg5s1yBe5qlvmyx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6.3506502800000003E-2</v>
      </c>
      <c r="C3" s="18">
        <f>frac_mam_1_5months * 2.6</f>
        <v>6.3506502800000003E-2</v>
      </c>
      <c r="D3" s="18">
        <f>frac_mam_6_11months * 2.6</f>
        <v>0.14519638900000001</v>
      </c>
      <c r="E3" s="18">
        <f>frac_mam_12_23months * 2.6</f>
        <v>0.1249755338</v>
      </c>
      <c r="F3" s="18">
        <f>frac_mam_24_59months * 2.6</f>
        <v>5.6524967200000005E-2</v>
      </c>
    </row>
    <row r="4" spans="1:6" ht="15.75" customHeight="1" x14ac:dyDescent="0.2">
      <c r="A4" s="4" t="s">
        <v>208</v>
      </c>
      <c r="B4" s="18">
        <f>frac_sam_1month * 2.6</f>
        <v>1.336422464E-2</v>
      </c>
      <c r="C4" s="18">
        <f>frac_sam_1_5months * 2.6</f>
        <v>1.336422464E-2</v>
      </c>
      <c r="D4" s="18">
        <f>frac_sam_6_11months * 2.6</f>
        <v>2.0204078440000002E-2</v>
      </c>
      <c r="E4" s="18">
        <f>frac_sam_12_23months * 2.6</f>
        <v>2.6820879800000003E-2</v>
      </c>
      <c r="F4" s="18">
        <f>frac_sam_24_59months * 2.6</f>
        <v>4.7110421799999996E-3</v>
      </c>
    </row>
  </sheetData>
  <sheetProtection algorithmName="SHA-512" hashValue="bRxHaKR1qd9ertX+rKapNW5G5xXRJRZShagzcP7P+JkM1C7THzx2rgG9HaCsfAoYCy3StwZZ2RMss0HShDSTSQ==" saltValue="Bye5V/gL3Gwsb2hX4VQt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0.10199999999999999</v>
      </c>
      <c r="E2" s="65">
        <f>food_insecure</f>
        <v>0.10199999999999999</v>
      </c>
      <c r="F2" s="65">
        <f>food_insecure</f>
        <v>0.10199999999999999</v>
      </c>
      <c r="G2" s="65">
        <f>food_insecure</f>
        <v>0.10199999999999999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0.10199999999999999</v>
      </c>
      <c r="F5" s="65">
        <f>food_insecure</f>
        <v>0.10199999999999999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6.7959770114942503E-2</v>
      </c>
      <c r="D7" s="65">
        <f>diarrhoea_1_5mo*frac_diarrhea_severe</f>
        <v>6.7959770114942503E-2</v>
      </c>
      <c r="E7" s="65">
        <f>diarrhoea_6_11mo*frac_diarrhea_severe</f>
        <v>6.7959770114942503E-2</v>
      </c>
      <c r="F7" s="65">
        <f>diarrhoea_12_23mo*frac_diarrhea_severe</f>
        <v>6.7959770114942503E-2</v>
      </c>
      <c r="G7" s="65">
        <f>diarrhoea_24_59mo*frac_diarrhea_severe</f>
        <v>6.7959770114942503E-2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0.10199999999999999</v>
      </c>
      <c r="F8" s="65">
        <f>food_insecure</f>
        <v>0.10199999999999999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0.10199999999999999</v>
      </c>
      <c r="F9" s="65">
        <f>food_insecure</f>
        <v>0.10199999999999999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0.73599999999999999</v>
      </c>
      <c r="E10" s="65">
        <f>IF(ISBLANK(comm_deliv), frac_children_health_facility,1)</f>
        <v>0.73599999999999999</v>
      </c>
      <c r="F10" s="65">
        <f>IF(ISBLANK(comm_deliv), frac_children_health_facility,1)</f>
        <v>0.73599999999999999</v>
      </c>
      <c r="G10" s="65">
        <f>IF(ISBLANK(comm_deliv), frac_children_health_facility,1)</f>
        <v>0.73599999999999999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6.7959770114942503E-2</v>
      </c>
      <c r="D12" s="65">
        <f>diarrhoea_1_5mo*frac_diarrhea_severe</f>
        <v>6.7959770114942503E-2</v>
      </c>
      <c r="E12" s="65">
        <f>diarrhoea_6_11mo*frac_diarrhea_severe</f>
        <v>6.7959770114942503E-2</v>
      </c>
      <c r="F12" s="65">
        <f>diarrhoea_12_23mo*frac_diarrhea_severe</f>
        <v>6.7959770114942503E-2</v>
      </c>
      <c r="G12" s="65">
        <f>diarrhoea_24_59mo*frac_diarrhea_severe</f>
        <v>6.7959770114942503E-2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0.10199999999999999</v>
      </c>
      <c r="I15" s="65">
        <f>food_insecure</f>
        <v>0.10199999999999999</v>
      </c>
      <c r="J15" s="65">
        <f>food_insecure</f>
        <v>0.10199999999999999</v>
      </c>
      <c r="K15" s="65">
        <f>food_insecure</f>
        <v>0.10199999999999999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0.13550000000000001</v>
      </c>
      <c r="I19" s="65">
        <f>frac_malaria_risk</f>
        <v>0.13550000000000001</v>
      </c>
      <c r="J19" s="65">
        <f>frac_malaria_risk</f>
        <v>0.13550000000000001</v>
      </c>
      <c r="K19" s="65">
        <f>frac_malaria_risk</f>
        <v>0.13550000000000001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0.70400000000000007</v>
      </c>
      <c r="M24" s="65">
        <f>famplan_unmet_need</f>
        <v>0.70400000000000007</v>
      </c>
      <c r="N24" s="65">
        <f>famplan_unmet_need</f>
        <v>0.70400000000000007</v>
      </c>
      <c r="O24" s="65">
        <f>famplan_unmet_need</f>
        <v>0.70400000000000007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0.16134432455413994</v>
      </c>
      <c r="M25" s="65">
        <f>(1-food_insecure)*(0.49)+food_insecure*(0.7)</f>
        <v>0.51141999999999999</v>
      </c>
      <c r="N25" s="65">
        <f>(1-food_insecure)*(0.49)+food_insecure*(0.7)</f>
        <v>0.51141999999999999</v>
      </c>
      <c r="O25" s="65">
        <f>(1-food_insecure)*(0.49)+food_insecure*(0.7)</f>
        <v>0.51141999999999999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6.9147567666059978E-2</v>
      </c>
      <c r="M26" s="65">
        <f>(1-food_insecure)*(0.21)+food_insecure*(0.3)</f>
        <v>0.21917999999999999</v>
      </c>
      <c r="N26" s="65">
        <f>(1-food_insecure)*(0.21)+food_insecure*(0.3)</f>
        <v>0.21917999999999999</v>
      </c>
      <c r="O26" s="65">
        <f>(1-food_insecure)*(0.21)+food_insecure*(0.3)</f>
        <v>0.21917999999999999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8.4991124779799976E-2</v>
      </c>
      <c r="M27" s="65">
        <f>(1-food_insecure)*(0.3)</f>
        <v>0.26939999999999997</v>
      </c>
      <c r="N27" s="65">
        <f>(1-food_insecure)*(0.3)</f>
        <v>0.26939999999999997</v>
      </c>
      <c r="O27" s="65">
        <f>(1-food_insecure)*(0.3)</f>
        <v>0.26939999999999997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0.68451698300000019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0.13550000000000001</v>
      </c>
      <c r="D34" s="65">
        <f t="shared" si="3"/>
        <v>0.13550000000000001</v>
      </c>
      <c r="E34" s="65">
        <f t="shared" si="3"/>
        <v>0.13550000000000001</v>
      </c>
      <c r="F34" s="65">
        <f t="shared" si="3"/>
        <v>0.13550000000000001</v>
      </c>
      <c r="G34" s="65">
        <f t="shared" si="3"/>
        <v>0.13550000000000001</v>
      </c>
      <c r="H34" s="65">
        <f t="shared" si="3"/>
        <v>0.13550000000000001</v>
      </c>
      <c r="I34" s="65">
        <f t="shared" si="3"/>
        <v>0.13550000000000001</v>
      </c>
      <c r="J34" s="65">
        <f t="shared" si="3"/>
        <v>0.13550000000000001</v>
      </c>
      <c r="K34" s="65">
        <f t="shared" si="3"/>
        <v>0.13550000000000001</v>
      </c>
      <c r="L34" s="65">
        <f t="shared" si="3"/>
        <v>0.13550000000000001</v>
      </c>
      <c r="M34" s="65">
        <f t="shared" si="3"/>
        <v>0.13550000000000001</v>
      </c>
      <c r="N34" s="65">
        <f t="shared" si="3"/>
        <v>0.13550000000000001</v>
      </c>
      <c r="O34" s="65">
        <f t="shared" si="3"/>
        <v>0.13550000000000001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H9kuFMPbxE/dG9KOytax5VT9r2a3XKSoCHoLBk7HX1MB5xEb30rRI0PWxg7falr5gtG8bqP2V4trtA6hH73Lpg==" saltValue="RcRR6YSzJ2aNKnSFXfRr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NZnpnFyMTVRYXtaWYJFM3keXbx0J/ibRownRt4teOvXuDzRT9I3mxaDKSGNz5cb7x9a9ZUcop67ts3Wcir7fvA==" saltValue="lJ8e1iMzHU2VFqIcbkPuY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AMdc1JnC9G1WEgC1lK/GXyMiWyq9e5Z+afi6BNX12BgCHbu+Pn9UUnmsXMy3sO19umfttfj/DqNKfRSzbN8MHA==" saltValue="3EJG86VlaoFpkBROn+CHF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S+42bzCkn0lpFC4Z3lUGaMfmGzZN7GN4omGPgyWjwTbaQcgDXO2Ow2v/sWBCLnUF8X3yIyowJC6V0zDeKAf0Dg==" saltValue="BjQLAoMJfGY3ko6bFXcLA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2SwBmuvnjehVgkHQCxdWjAacfZO6MIPTRuEhhsFr9RZVeDZMAislIwvCIWT8pxTiT5PbeezPFgk6CTt+5gRJTQ==" saltValue="VxyaGHDoJwc/DSRD7eWK5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YM1dacjsgK+wrBrx6hCsDYAyByyMHG8pg0teY76WOHa+gFptcIKYLY1386tdg2Nq4y8e0NV8gepBfdiOJECxjw==" saltValue="Yljs+pXWetEP9lwkl8UA/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115445.64720000001</v>
      </c>
      <c r="C2" s="53">
        <v>274000</v>
      </c>
      <c r="D2" s="53">
        <v>527000</v>
      </c>
      <c r="E2" s="53">
        <v>566000</v>
      </c>
      <c r="F2" s="53">
        <v>515000</v>
      </c>
      <c r="G2" s="14">
        <f t="shared" ref="G2:G11" si="0">C2+D2+E2+F2</f>
        <v>1882000</v>
      </c>
      <c r="H2" s="14">
        <f t="shared" ref="H2:H11" si="1">(B2 + stillbirth*B2/(1000-stillbirth))/(1-abortion)</f>
        <v>124011.33909656637</v>
      </c>
      <c r="I2" s="14">
        <f t="shared" ref="I2:I11" si="2">G2-H2</f>
        <v>1757988.6609034336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113844.48420000001</v>
      </c>
      <c r="C3" s="53">
        <v>278000</v>
      </c>
      <c r="D3" s="53">
        <v>526000</v>
      </c>
      <c r="E3" s="53">
        <v>563000</v>
      </c>
      <c r="F3" s="53">
        <v>525000</v>
      </c>
      <c r="G3" s="14">
        <f t="shared" si="0"/>
        <v>1892000</v>
      </c>
      <c r="H3" s="14">
        <f t="shared" si="1"/>
        <v>122291.3750047381</v>
      </c>
      <c r="I3" s="14">
        <f t="shared" si="2"/>
        <v>1769708.6249952619</v>
      </c>
    </row>
    <row r="4" spans="1:9" ht="15.75" customHeight="1" x14ac:dyDescent="0.2">
      <c r="A4" s="7">
        <f t="shared" si="3"/>
        <v>2023</v>
      </c>
      <c r="B4" s="52">
        <v>112096.152</v>
      </c>
      <c r="C4" s="53">
        <v>282000</v>
      </c>
      <c r="D4" s="53">
        <v>525000</v>
      </c>
      <c r="E4" s="53">
        <v>560000</v>
      </c>
      <c r="F4" s="53">
        <v>534000</v>
      </c>
      <c r="G4" s="14">
        <f t="shared" si="0"/>
        <v>1901000</v>
      </c>
      <c r="H4" s="14">
        <f t="shared" si="1"/>
        <v>120413.32223647706</v>
      </c>
      <c r="I4" s="14">
        <f t="shared" si="2"/>
        <v>1780586.6777635228</v>
      </c>
    </row>
    <row r="5" spans="1:9" ht="15.75" customHeight="1" x14ac:dyDescent="0.2">
      <c r="A5" s="7">
        <f t="shared" si="3"/>
        <v>2024</v>
      </c>
      <c r="B5" s="52">
        <v>110238.72719999999</v>
      </c>
      <c r="C5" s="53">
        <v>286000</v>
      </c>
      <c r="D5" s="53">
        <v>526000</v>
      </c>
      <c r="E5" s="53">
        <v>555000</v>
      </c>
      <c r="F5" s="53">
        <v>541000</v>
      </c>
      <c r="G5" s="14">
        <f t="shared" si="0"/>
        <v>1908000</v>
      </c>
      <c r="H5" s="14">
        <f t="shared" si="1"/>
        <v>118418.08255177831</v>
      </c>
      <c r="I5" s="14">
        <f t="shared" si="2"/>
        <v>1789581.9174482217</v>
      </c>
    </row>
    <row r="6" spans="1:9" ht="15.75" customHeight="1" x14ac:dyDescent="0.2">
      <c r="A6" s="7">
        <f t="shared" si="3"/>
        <v>2025</v>
      </c>
      <c r="B6" s="52">
        <v>108306.864</v>
      </c>
      <c r="C6" s="53">
        <v>290000</v>
      </c>
      <c r="D6" s="53">
        <v>529000</v>
      </c>
      <c r="E6" s="53">
        <v>550000</v>
      </c>
      <c r="F6" s="53">
        <v>547000</v>
      </c>
      <c r="G6" s="14">
        <f t="shared" si="0"/>
        <v>1916000</v>
      </c>
      <c r="H6" s="14">
        <f t="shared" si="1"/>
        <v>116342.88137967748</v>
      </c>
      <c r="I6" s="14">
        <f t="shared" si="2"/>
        <v>1799657.1186203226</v>
      </c>
    </row>
    <row r="7" spans="1:9" ht="15.75" customHeight="1" x14ac:dyDescent="0.2">
      <c r="A7" s="7">
        <f t="shared" si="3"/>
        <v>2026</v>
      </c>
      <c r="B7" s="52">
        <v>107228.0664</v>
      </c>
      <c r="C7" s="53">
        <v>294000</v>
      </c>
      <c r="D7" s="53">
        <v>533000</v>
      </c>
      <c r="E7" s="53">
        <v>544000</v>
      </c>
      <c r="F7" s="53">
        <v>551000</v>
      </c>
      <c r="G7" s="14">
        <f t="shared" si="0"/>
        <v>1922000</v>
      </c>
      <c r="H7" s="14">
        <f t="shared" si="1"/>
        <v>115184.0405031705</v>
      </c>
      <c r="I7" s="14">
        <f t="shared" si="2"/>
        <v>1806815.9594968294</v>
      </c>
    </row>
    <row r="8" spans="1:9" ht="15.75" customHeight="1" x14ac:dyDescent="0.2">
      <c r="A8" s="7">
        <f t="shared" si="3"/>
        <v>2027</v>
      </c>
      <c r="B8" s="52">
        <v>106095.4908</v>
      </c>
      <c r="C8" s="53">
        <v>298000</v>
      </c>
      <c r="D8" s="53">
        <v>537000</v>
      </c>
      <c r="E8" s="53">
        <v>538000</v>
      </c>
      <c r="F8" s="53">
        <v>554000</v>
      </c>
      <c r="G8" s="14">
        <f t="shared" si="0"/>
        <v>1927000</v>
      </c>
      <c r="H8" s="14">
        <f t="shared" si="1"/>
        <v>113967.43147380819</v>
      </c>
      <c r="I8" s="14">
        <f t="shared" si="2"/>
        <v>1813032.5685261919</v>
      </c>
    </row>
    <row r="9" spans="1:9" ht="15.75" customHeight="1" x14ac:dyDescent="0.2">
      <c r="A9" s="7">
        <f t="shared" si="3"/>
        <v>2028</v>
      </c>
      <c r="B9" s="52">
        <v>104880.99</v>
      </c>
      <c r="C9" s="53">
        <v>302000</v>
      </c>
      <c r="D9" s="53">
        <v>543000</v>
      </c>
      <c r="E9" s="53">
        <v>532000</v>
      </c>
      <c r="F9" s="53">
        <v>556000</v>
      </c>
      <c r="G9" s="14">
        <f t="shared" si="0"/>
        <v>1933000</v>
      </c>
      <c r="H9" s="14">
        <f t="shared" si="1"/>
        <v>112662.8186608112</v>
      </c>
      <c r="I9" s="14">
        <f t="shared" si="2"/>
        <v>1820337.1813391887</v>
      </c>
    </row>
    <row r="10" spans="1:9" ht="15.75" customHeight="1" x14ac:dyDescent="0.2">
      <c r="A10" s="7">
        <f t="shared" si="3"/>
        <v>2029</v>
      </c>
      <c r="B10" s="52">
        <v>103601.442</v>
      </c>
      <c r="C10" s="53">
        <v>304000</v>
      </c>
      <c r="D10" s="53">
        <v>549000</v>
      </c>
      <c r="E10" s="53">
        <v>526000</v>
      </c>
      <c r="F10" s="53">
        <v>558000</v>
      </c>
      <c r="G10" s="14">
        <f t="shared" si="0"/>
        <v>1937000</v>
      </c>
      <c r="H10" s="14">
        <f t="shared" si="1"/>
        <v>111288.33235693665</v>
      </c>
      <c r="I10" s="14">
        <f t="shared" si="2"/>
        <v>1825711.6676430632</v>
      </c>
    </row>
    <row r="11" spans="1:9" ht="15.75" customHeight="1" x14ac:dyDescent="0.2">
      <c r="A11" s="7">
        <f t="shared" si="3"/>
        <v>2030</v>
      </c>
      <c r="B11" s="52">
        <v>102244.692</v>
      </c>
      <c r="C11" s="53">
        <v>305000</v>
      </c>
      <c r="D11" s="53">
        <v>557000</v>
      </c>
      <c r="E11" s="53">
        <v>523000</v>
      </c>
      <c r="F11" s="53">
        <v>557000</v>
      </c>
      <c r="G11" s="14">
        <f t="shared" si="0"/>
        <v>1942000</v>
      </c>
      <c r="H11" s="14">
        <f t="shared" si="1"/>
        <v>109830.91591551999</v>
      </c>
      <c r="I11" s="14">
        <f t="shared" si="2"/>
        <v>1832169.0840844801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AyMdiwVhy+qir5shEAY8hqPsR96+VCaeVqRTOR9Ri00jlbvK5x4LRggQ5M791XXvZ/7UWwQbuomuk5as9Eu9cQ==" saltValue="swVxFO+LLUtdKIr/mnmBT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ybFSwE+pioSiYdcmI44qsf00guAMWkHge4CXlQm238q+aqp1EcUtD94KqoxzQpgEWgZgWXgqBNhmedrDqf8QOA==" saltValue="13p6f/NFQyGO8NojBzlpv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e2d+UN5UiRUVyqao/o8o/iyAXZXfmjIPSKwIVCllbv7xFvk6ipyDRvdR4F8OUviu3M7zfodl7OmLl03Sy0eiVQ==" saltValue="iO9IB/xTGePyqGUl++m9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xnB6NWi9AXJgRW5vik4vAfj9PydI/RjVfWwKaQom4F/Vn63Y0TUMQ8OPyxKkC6vSimASzc7gx7qwpY9z+zQbcw==" saltValue="pRnoeU1it5fdyDj6GWHz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mWMR2T+Dgpf6JSEZ57JysYjihaSrr9tXV0ywbC40VjTF9cISUNvxJQp8yxSVuxdZsW45xgcAhXx0g7fHVA0ZiA==" saltValue="gs2TRhPqwn3VeBeqA5b6+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ued8RlKw+JjUQlgSpsJ7upelq4a+VZwXbKvgxi4O/8hrU16hgYsMoy07cJOezgGxcYIkPFppDU1Wi2S8L9GQHg==" saltValue="K94dmG5UN5MUKMtIDk/Z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/M67fXgYrOAZ1d3cElXMyWI8Ee3Rp6OkVdp2aSMWR5MgLdoLWn08aehaaTwy8agKjdndlOcvxwhuiySxqSd6Tg==" saltValue="7OnYmmoWbP6Htyb8VjiF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XRg1gADbGradAE0EYYW1hMmTsnses8ZZXTU++k+IDWplAwlv2LRY9BAR9OlOvsLn04wc1pLeLGIP2AXdFII8jg==" saltValue="2S2+tTJAwDQCCCRaXgQ6P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UAcTDh9HAq+1SGitGxmb+yd1wIH1LLqCETbz4RPxk1BaqUTHiT8zThQvzV3iMUZloe6Po/HS2GNHwWT+Pmg2Uw==" saltValue="PyvDL/HiPRE4RwpCIEU2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zzAFZma1N/bE+2JIWen7Qf9UDp9bwnPw5doLVE7jjrU/YVKuLTYCv1iwkeoB/lloMojOiWdWZk+GnqW6/Q4DgA==" saltValue="4QHRdDa8JQcQ87MsnFmC4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3.7266381809530221E-3</v>
      </c>
    </row>
    <row r="4" spans="1:8" ht="15.75" customHeight="1" x14ac:dyDescent="0.2">
      <c r="B4" s="16" t="s">
        <v>79</v>
      </c>
      <c r="C4" s="54">
        <v>0.195706331436307</v>
      </c>
    </row>
    <row r="5" spans="1:8" ht="15.75" customHeight="1" x14ac:dyDescent="0.2">
      <c r="B5" s="16" t="s">
        <v>80</v>
      </c>
      <c r="C5" s="54">
        <v>6.5721135415244603E-2</v>
      </c>
    </row>
    <row r="6" spans="1:8" ht="15.75" customHeight="1" x14ac:dyDescent="0.2">
      <c r="B6" s="16" t="s">
        <v>81</v>
      </c>
      <c r="C6" s="54">
        <v>0.27883164309684211</v>
      </c>
    </row>
    <row r="7" spans="1:8" ht="15.75" customHeight="1" x14ac:dyDescent="0.2">
      <c r="B7" s="16" t="s">
        <v>82</v>
      </c>
      <c r="C7" s="54">
        <v>0.2847147321761721</v>
      </c>
    </row>
    <row r="8" spans="1:8" ht="15.75" customHeight="1" x14ac:dyDescent="0.2">
      <c r="B8" s="16" t="s">
        <v>83</v>
      </c>
      <c r="C8" s="54">
        <v>4.8816202717355522E-3</v>
      </c>
    </row>
    <row r="9" spans="1:8" ht="15.75" customHeight="1" x14ac:dyDescent="0.2">
      <c r="B9" s="16" t="s">
        <v>84</v>
      </c>
      <c r="C9" s="54">
        <v>8.9211207629896011E-2</v>
      </c>
    </row>
    <row r="10" spans="1:8" ht="15.75" customHeight="1" x14ac:dyDescent="0.2">
      <c r="B10" s="16" t="s">
        <v>85</v>
      </c>
      <c r="C10" s="54">
        <v>7.7206691792849585E-2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0.105455136899578</v>
      </c>
      <c r="D14" s="54">
        <v>0.105455136899578</v>
      </c>
      <c r="E14" s="54">
        <v>0.105455136899578</v>
      </c>
      <c r="F14" s="54">
        <v>0.105455136899578</v>
      </c>
    </row>
    <row r="15" spans="1:8" ht="15.75" customHeight="1" x14ac:dyDescent="0.2">
      <c r="B15" s="16" t="s">
        <v>88</v>
      </c>
      <c r="C15" s="54">
        <v>0.1598715239968552</v>
      </c>
      <c r="D15" s="54">
        <v>0.1598715239968552</v>
      </c>
      <c r="E15" s="54">
        <v>0.1598715239968552</v>
      </c>
      <c r="F15" s="54">
        <v>0.1598715239968552</v>
      </c>
    </row>
    <row r="16" spans="1:8" ht="15.75" customHeight="1" x14ac:dyDescent="0.2">
      <c r="B16" s="16" t="s">
        <v>89</v>
      </c>
      <c r="C16" s="54">
        <v>3.7692165382619713E-2</v>
      </c>
      <c r="D16" s="54">
        <v>3.7692165382619713E-2</v>
      </c>
      <c r="E16" s="54">
        <v>3.7692165382619713E-2</v>
      </c>
      <c r="F16" s="54">
        <v>3.7692165382619713E-2</v>
      </c>
    </row>
    <row r="17" spans="1:8" ht="15.75" customHeight="1" x14ac:dyDescent="0.2">
      <c r="B17" s="16" t="s">
        <v>90</v>
      </c>
      <c r="C17" s="54">
        <v>0.2002362364022007</v>
      </c>
      <c r="D17" s="54">
        <v>0.2002362364022007</v>
      </c>
      <c r="E17" s="54">
        <v>0.2002362364022007</v>
      </c>
      <c r="F17" s="54">
        <v>0.2002362364022007</v>
      </c>
    </row>
    <row r="18" spans="1:8" ht="15.75" customHeight="1" x14ac:dyDescent="0.2">
      <c r="B18" s="16" t="s">
        <v>91</v>
      </c>
      <c r="C18" s="54">
        <v>0.1321696713564908</v>
      </c>
      <c r="D18" s="54">
        <v>0.1321696713564908</v>
      </c>
      <c r="E18" s="54">
        <v>0.1321696713564908</v>
      </c>
      <c r="F18" s="54">
        <v>0.1321696713564908</v>
      </c>
    </row>
    <row r="19" spans="1:8" ht="15.75" customHeight="1" x14ac:dyDescent="0.2">
      <c r="B19" s="16" t="s">
        <v>92</v>
      </c>
      <c r="C19" s="54">
        <v>1.9269409783102862E-2</v>
      </c>
      <c r="D19" s="54">
        <v>1.9269409783102862E-2</v>
      </c>
      <c r="E19" s="54">
        <v>1.9269409783102862E-2</v>
      </c>
      <c r="F19" s="54">
        <v>1.9269409783102862E-2</v>
      </c>
    </row>
    <row r="20" spans="1:8" ht="15.75" customHeight="1" x14ac:dyDescent="0.2">
      <c r="B20" s="16" t="s">
        <v>93</v>
      </c>
      <c r="C20" s="54">
        <v>1.5397143387095221E-2</v>
      </c>
      <c r="D20" s="54">
        <v>1.5397143387095221E-2</v>
      </c>
      <c r="E20" s="54">
        <v>1.5397143387095221E-2</v>
      </c>
      <c r="F20" s="54">
        <v>1.5397143387095221E-2</v>
      </c>
    </row>
    <row r="21" spans="1:8" ht="15.75" customHeight="1" x14ac:dyDescent="0.2">
      <c r="B21" s="16" t="s">
        <v>94</v>
      </c>
      <c r="C21" s="54">
        <v>8.3373083921782151E-2</v>
      </c>
      <c r="D21" s="54">
        <v>8.3373083921782151E-2</v>
      </c>
      <c r="E21" s="54">
        <v>8.3373083921782151E-2</v>
      </c>
      <c r="F21" s="54">
        <v>8.3373083921782151E-2</v>
      </c>
    </row>
    <row r="22" spans="1:8" ht="15.75" customHeight="1" x14ac:dyDescent="0.2">
      <c r="B22" s="16" t="s">
        <v>95</v>
      </c>
      <c r="C22" s="54">
        <v>0.2465356288702753</v>
      </c>
      <c r="D22" s="54">
        <v>0.2465356288702753</v>
      </c>
      <c r="E22" s="54">
        <v>0.2465356288702753</v>
      </c>
      <c r="F22" s="54">
        <v>0.2465356288702753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4.6600000000000003E-2</v>
      </c>
    </row>
    <row r="27" spans="1:8" ht="15.75" customHeight="1" x14ac:dyDescent="0.2">
      <c r="B27" s="16" t="s">
        <v>102</v>
      </c>
      <c r="C27" s="54">
        <v>2.75E-2</v>
      </c>
    </row>
    <row r="28" spans="1:8" ht="15.75" customHeight="1" x14ac:dyDescent="0.2">
      <c r="B28" s="16" t="s">
        <v>103</v>
      </c>
      <c r="C28" s="54">
        <v>0.1923</v>
      </c>
    </row>
    <row r="29" spans="1:8" ht="15.75" customHeight="1" x14ac:dyDescent="0.2">
      <c r="B29" s="16" t="s">
        <v>104</v>
      </c>
      <c r="C29" s="54">
        <v>0.1502</v>
      </c>
    </row>
    <row r="30" spans="1:8" ht="15.75" customHeight="1" x14ac:dyDescent="0.2">
      <c r="B30" s="16" t="s">
        <v>2</v>
      </c>
      <c r="C30" s="54">
        <v>5.0500000000000003E-2</v>
      </c>
    </row>
    <row r="31" spans="1:8" ht="15.75" customHeight="1" x14ac:dyDescent="0.2">
      <c r="B31" s="16" t="s">
        <v>105</v>
      </c>
      <c r="C31" s="54">
        <v>3.1099999999999999E-2</v>
      </c>
    </row>
    <row r="32" spans="1:8" ht="15.75" customHeight="1" x14ac:dyDescent="0.2">
      <c r="B32" s="16" t="s">
        <v>106</v>
      </c>
      <c r="C32" s="54">
        <v>8.5999999999999993E-2</v>
      </c>
    </row>
    <row r="33" spans="2:3" ht="15.75" customHeight="1" x14ac:dyDescent="0.2">
      <c r="B33" s="16" t="s">
        <v>107</v>
      </c>
      <c r="C33" s="54">
        <v>0.16830000000000001</v>
      </c>
    </row>
    <row r="34" spans="2:3" ht="15.75" customHeight="1" x14ac:dyDescent="0.2">
      <c r="B34" s="16" t="s">
        <v>108</v>
      </c>
      <c r="C34" s="54">
        <v>0.24750000000223521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JajKqlRoIwLcxT51RNHiGgdjrw8YNftl+A4vRieZ+XHSzorR0Ijn3uRha0b7glIrxLZ0VEBco/L19eZCTr2Zlw==" saltValue="MvrywwkghJGQij2w9EF4J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0.54170138999999995</v>
      </c>
      <c r="D2" s="55">
        <v>0.54170138999999995</v>
      </c>
      <c r="E2" s="55">
        <v>0.55636249999999998</v>
      </c>
      <c r="F2" s="55">
        <v>0.27190697000000003</v>
      </c>
      <c r="G2" s="55">
        <v>0.35259120999999999</v>
      </c>
    </row>
    <row r="3" spans="1:15" ht="15.75" customHeight="1" x14ac:dyDescent="0.2">
      <c r="B3" s="7" t="s">
        <v>113</v>
      </c>
      <c r="C3" s="55">
        <v>0.24719957000000001</v>
      </c>
      <c r="D3" s="55">
        <v>0.24719957000000001</v>
      </c>
      <c r="E3" s="55">
        <v>0.27106922</v>
      </c>
      <c r="F3" s="55">
        <v>0.43270817</v>
      </c>
      <c r="G3" s="55">
        <v>0.31455622</v>
      </c>
    </row>
    <row r="4" spans="1:15" ht="15.75" customHeight="1" x14ac:dyDescent="0.2">
      <c r="B4" s="7" t="s">
        <v>114</v>
      </c>
      <c r="C4" s="56">
        <v>0.17876478000000001</v>
      </c>
      <c r="D4" s="56">
        <v>0.17876478000000001</v>
      </c>
      <c r="E4" s="56">
        <v>0.1215649</v>
      </c>
      <c r="F4" s="56">
        <v>0.21801988999999999</v>
      </c>
      <c r="G4" s="56">
        <v>0.21965978999999999</v>
      </c>
    </row>
    <row r="5" spans="1:15" ht="15.75" customHeight="1" x14ac:dyDescent="0.2">
      <c r="B5" s="7" t="s">
        <v>115</v>
      </c>
      <c r="C5" s="56">
        <v>3.2334267999999999E-2</v>
      </c>
      <c r="D5" s="56">
        <v>3.2334267999999999E-2</v>
      </c>
      <c r="E5" s="56">
        <v>5.1003366000000001E-2</v>
      </c>
      <c r="F5" s="56">
        <v>7.7364963999999994E-2</v>
      </c>
      <c r="G5" s="56">
        <v>0.11319278000000001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0.91212173000000007</v>
      </c>
      <c r="D8" s="55">
        <v>0.91212173000000007</v>
      </c>
      <c r="E8" s="55">
        <v>0.73191322000000003</v>
      </c>
      <c r="F8" s="55">
        <v>0.77399353000000004</v>
      </c>
      <c r="G8" s="55">
        <v>0.89127212999999994</v>
      </c>
    </row>
    <row r="9" spans="1:15" ht="15.75" customHeight="1" x14ac:dyDescent="0.2">
      <c r="B9" s="7" t="s">
        <v>118</v>
      </c>
      <c r="C9" s="55">
        <v>5.8312587999999999E-2</v>
      </c>
      <c r="D9" s="55">
        <v>5.8312587999999999E-2</v>
      </c>
      <c r="E9" s="55">
        <v>0.20447123</v>
      </c>
      <c r="F9" s="55">
        <v>0.16762326999999999</v>
      </c>
      <c r="G9" s="55">
        <v>8.5175543000000006E-2</v>
      </c>
    </row>
    <row r="10" spans="1:15" ht="15.75" customHeight="1" x14ac:dyDescent="0.2">
      <c r="B10" s="7" t="s">
        <v>119</v>
      </c>
      <c r="C10" s="56">
        <v>2.4425578E-2</v>
      </c>
      <c r="D10" s="56">
        <v>2.4425578E-2</v>
      </c>
      <c r="E10" s="56">
        <v>5.5844764999999998E-2</v>
      </c>
      <c r="F10" s="56">
        <v>4.8067512999999999E-2</v>
      </c>
      <c r="G10" s="56">
        <v>2.1740372000000001E-2</v>
      </c>
    </row>
    <row r="11" spans="1:15" ht="15.75" customHeight="1" x14ac:dyDescent="0.2">
      <c r="B11" s="7" t="s">
        <v>120</v>
      </c>
      <c r="C11" s="56">
        <v>5.1400863999999996E-3</v>
      </c>
      <c r="D11" s="56">
        <v>5.1400863999999996E-3</v>
      </c>
      <c r="E11" s="56">
        <v>7.7707994000000002E-3</v>
      </c>
      <c r="F11" s="56">
        <v>1.0315723000000001E-2</v>
      </c>
      <c r="G11" s="56">
        <v>1.8119392999999999E-3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0.34717774225000009</v>
      </c>
      <c r="D14" s="57">
        <v>0.336716783849</v>
      </c>
      <c r="E14" s="57">
        <v>0.336716783849</v>
      </c>
      <c r="F14" s="57">
        <v>0.25295648786800001</v>
      </c>
      <c r="G14" s="57">
        <v>0.25295648786800001</v>
      </c>
      <c r="H14" s="58">
        <v>0.38</v>
      </c>
      <c r="I14" s="58">
        <v>0.38</v>
      </c>
      <c r="J14" s="58">
        <v>0.38</v>
      </c>
      <c r="K14" s="58">
        <v>0.38</v>
      </c>
      <c r="L14" s="58">
        <v>0.13189427456</v>
      </c>
      <c r="M14" s="58">
        <v>0.100085179257</v>
      </c>
      <c r="N14" s="58">
        <v>9.839159316835E-2</v>
      </c>
      <c r="O14" s="58">
        <v>0.13268825471500001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0.18143189542652632</v>
      </c>
      <c r="D15" s="55">
        <f t="shared" si="0"/>
        <v>0.17596509476594485</v>
      </c>
      <c r="E15" s="55">
        <f t="shared" si="0"/>
        <v>0.17596509476594485</v>
      </c>
      <c r="F15" s="55">
        <f t="shared" si="0"/>
        <v>0.13219273435242332</v>
      </c>
      <c r="G15" s="55">
        <f t="shared" si="0"/>
        <v>0.13219273435242332</v>
      </c>
      <c r="H15" s="55">
        <f t="shared" si="0"/>
        <v>0.19858450549065979</v>
      </c>
      <c r="I15" s="55">
        <f t="shared" si="0"/>
        <v>0.19858450549065979</v>
      </c>
      <c r="J15" s="55">
        <f t="shared" si="0"/>
        <v>0.19858450549065979</v>
      </c>
      <c r="K15" s="55">
        <f t="shared" si="0"/>
        <v>0.19858450549065979</v>
      </c>
      <c r="L15" s="55">
        <f t="shared" si="0"/>
        <v>6.8926734975123444E-2</v>
      </c>
      <c r="M15" s="55">
        <f t="shared" si="0"/>
        <v>5.2303594288672067E-2</v>
      </c>
      <c r="N15" s="55">
        <f t="shared" si="0"/>
        <v>5.1418541773092012E-2</v>
      </c>
      <c r="O15" s="55">
        <f t="shared" si="0"/>
        <v>6.9341661702623639E-2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HYw9lhxeLziyYVX9f17JGSlySWPu/s/TFKFff1t7JGEAZPsFeZCUVKr7Z6jr86aJP24VyyI21RoIOVKYdGLe2Q==" saltValue="vWOGpl7HisyOge9BbWf1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0.72640953060000002</v>
      </c>
      <c r="D2" s="56">
        <v>0.51254100999999996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0.19447386</v>
      </c>
      <c r="D3" s="56">
        <v>0.24950232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5.7415872E-2</v>
      </c>
      <c r="D4" s="56">
        <v>0.17059015</v>
      </c>
      <c r="E4" s="56">
        <v>0.96707671880722001</v>
      </c>
      <c r="F4" s="56">
        <v>0.69461715221404996</v>
      </c>
      <c r="G4" s="56">
        <v>0</v>
      </c>
    </row>
    <row r="5" spans="1:7" x14ac:dyDescent="0.2">
      <c r="B5" s="98" t="s">
        <v>132</v>
      </c>
      <c r="C5" s="55">
        <v>2.1700737399999899E-2</v>
      </c>
      <c r="D5" s="55">
        <v>6.7366520000000096E-2</v>
      </c>
      <c r="E5" s="55">
        <v>3.2923281192779971E-2</v>
      </c>
      <c r="F5" s="55">
        <v>0.30538284778594998</v>
      </c>
      <c r="G5" s="55">
        <v>1</v>
      </c>
    </row>
  </sheetData>
  <sheetProtection algorithmName="SHA-512" hashValue="AHph4jW3RpJWxccIjG9WQ9stslk6BFMpHx2oqav1Jk1t5GhBM9wiQILZ8OSb/LQCLiulRQs1EeXGLlGpJKi9dg==" saltValue="SdqdsB5Jn+OAcBbWxJu1f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YUr/mzR+yxWEX1/pkP+S9rdjmQguvvPrOyaDUsDIDb+NjrTwScErnb2LdOiGuQXMgirXwuHvNRjCiciiigUvgA==" saltValue="RgC67Mv8+1X3U/i+qBG+q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l37/2IzLsYepECkDBsKxUorLRedDd4KjXTLAVH2dy100Bs3mJYpVnEy0Sem4ECjCqn3b8eCIMWQVM5uE7KyZ+g==" saltValue="IajFVGz9WIzhyz1Ltam2Y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veS942xd9xc6Q12+1VH3npTJGCDu3rX3bGp0hTMCbiWZe6fXaFviRy/dby9Jt1HQgFaKbIe9mMBITebMtB/3iA==" saltValue="3SysY8n6P7OpFkpg2t4Df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su8aHhTuEtEFjyF1aEsCwKIjkDVAhb8HnUgpUbbNlPztG1ViRbN4wGKGzgeuqj8RGVzZA5UvRVpYN/o3mlTxOQ==" saltValue="iLXGDeFBfy/ho06Qc4Csu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2022-02-02T07:35:17Z</dcterms:modified>
</cp:coreProperties>
</file>