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784E15B-653F-4739-9284-B76CD8A5FBD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G38" i="2"/>
  <c r="I38" i="2" s="1"/>
  <c r="H11" i="2"/>
  <c r="G11" i="2"/>
  <c r="H10" i="2"/>
  <c r="G10" i="2"/>
  <c r="H9" i="2"/>
  <c r="G9" i="2"/>
  <c r="I9" i="2" s="1"/>
  <c r="H8" i="2"/>
  <c r="I8" i="2" s="1"/>
  <c r="G8" i="2"/>
  <c r="H7" i="2"/>
  <c r="G7" i="2"/>
  <c r="H6" i="2"/>
  <c r="G6" i="2"/>
  <c r="H5" i="2"/>
  <c r="G5" i="2"/>
  <c r="I5" i="2" s="1"/>
  <c r="H4" i="2"/>
  <c r="I4" i="2" s="1"/>
  <c r="G4" i="2"/>
  <c r="H3" i="2"/>
  <c r="G3" i="2"/>
  <c r="H2" i="2"/>
  <c r="G2" i="2"/>
  <c r="A2" i="2"/>
  <c r="A32" i="2" s="1"/>
  <c r="C33" i="1"/>
  <c r="C20" i="1"/>
  <c r="A18" i="2" l="1"/>
  <c r="A19" i="2"/>
  <c r="A34" i="2"/>
  <c r="A17" i="2"/>
  <c r="A35" i="2"/>
  <c r="A39" i="2"/>
  <c r="A25" i="2"/>
  <c r="I6" i="2"/>
  <c r="A26" i="2"/>
  <c r="I2" i="2"/>
  <c r="I10" i="2"/>
  <c r="A27" i="2"/>
  <c r="I3" i="2"/>
  <c r="I7" i="2"/>
  <c r="I11" i="2"/>
  <c r="A33" i="2"/>
  <c r="A20" i="2"/>
  <c r="A36" i="2"/>
  <c r="A13" i="2"/>
  <c r="A21" i="2"/>
  <c r="A29" i="2"/>
  <c r="A37" i="2"/>
  <c r="A14" i="2"/>
  <c r="A22" i="2"/>
  <c r="A30" i="2"/>
  <c r="A38" i="2"/>
  <c r="A40" i="2"/>
  <c r="D58" i="20"/>
  <c r="A23" i="2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<sst xmlns="http://schemas.openxmlformats.org/spreadsheetml/2006/main" count="2092" uniqueCount="337">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</sst>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11469.74291992189</v>
      </c>
    </row>
    <row r="8" spans="1:3" ht="15" customHeight="1" x14ac:dyDescent="0.2">
      <c r="B8" s="7" t="s">
        <v>19</v>
      </c>
      <c r="C8" s="46">
        <v>0.25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0.81211067199706999</v>
      </c>
    </row>
    <row r="11" spans="1:3" ht="15" customHeight="1" x14ac:dyDescent="0.2">
      <c r="B11" s="7" t="s">
        <v>22</v>
      </c>
      <c r="C11" s="46">
        <v>0.90300000000000002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0.27600000000000002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0.14169999999999999</v>
      </c>
    </row>
    <row r="24" spans="1:3" ht="15" customHeight="1" x14ac:dyDescent="0.2">
      <c r="B24" s="12" t="s">
        <v>33</v>
      </c>
      <c r="C24" s="47">
        <v>0.49370000000000003</v>
      </c>
    </row>
    <row r="25" spans="1:3" ht="15" customHeight="1" x14ac:dyDescent="0.2">
      <c r="B25" s="12" t="s">
        <v>34</v>
      </c>
      <c r="C25" s="47">
        <v>0.31890000000000002</v>
      </c>
    </row>
    <row r="26" spans="1:3" ht="15" customHeight="1" x14ac:dyDescent="0.2">
      <c r="B26" s="12" t="s">
        <v>35</v>
      </c>
      <c r="C26" s="47">
        <v>4.5699999999999998E-2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12.740112099436899</v>
      </c>
    </row>
    <row r="38" spans="1:5" ht="15" customHeight="1" x14ac:dyDescent="0.2">
      <c r="B38" s="28" t="s">
        <v>45</v>
      </c>
      <c r="C38" s="117">
        <v>20.013846672465299</v>
      </c>
      <c r="D38" s="9"/>
      <c r="E38" s="10"/>
    </row>
    <row r="39" spans="1:5" ht="15" customHeight="1" x14ac:dyDescent="0.2">
      <c r="B39" s="28" t="s">
        <v>46</v>
      </c>
      <c r="C39" s="117">
        <v>22.328003022965699</v>
      </c>
      <c r="D39" s="9"/>
      <c r="E39" s="9"/>
    </row>
    <row r="40" spans="1:5" ht="15" customHeight="1" x14ac:dyDescent="0.2">
      <c r="B40" s="28" t="s">
        <v>47</v>
      </c>
      <c r="C40" s="117">
        <v>117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11.184526630000001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2.0190099999999999E-2</v>
      </c>
      <c r="D45" s="9"/>
    </row>
    <row r="46" spans="1:5" ht="15.75" customHeight="1" x14ac:dyDescent="0.2">
      <c r="B46" s="28" t="s">
        <v>52</v>
      </c>
      <c r="C46" s="47">
        <v>9.1186399999999987E-2</v>
      </c>
      <c r="D46" s="9"/>
    </row>
    <row r="47" spans="1:5" ht="15.75" customHeight="1" x14ac:dyDescent="0.2">
      <c r="B47" s="28" t="s">
        <v>53</v>
      </c>
      <c r="C47" s="47">
        <v>0.1337083</v>
      </c>
      <c r="D47" s="9"/>
      <c r="E47" s="10"/>
    </row>
    <row r="48" spans="1:5" ht="15" customHeight="1" x14ac:dyDescent="0.2">
      <c r="B48" s="28" t="s">
        <v>54</v>
      </c>
      <c r="C48" s="48">
        <v>0.7549151999999999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0.48634913845566541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m6R6CHxh+PFgDMxji3NIKhyKDjuPH3C8rJu5Un9OetxQQyy03kCSNPnOxNXzFXgDIEPxXJIrMxJTPLSSfkfq1w==" saltValue="7i4J9r0zGGe9GpfOO6zS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0.21692764317660301</v>
      </c>
      <c r="C2" s="115">
        <v>0.95</v>
      </c>
      <c r="D2" s="116">
        <v>91.330267740197584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40.626528785920193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936.48215246114307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2.791024751973453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13.758828229716091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13.758828229716091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13.758828229716091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13.758828229716091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13.758828229716091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13.758828229716091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1.465594029611444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0.38806249999999998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21.432133639931681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21.432133639931681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</v>
      </c>
      <c r="C21" s="115">
        <v>0.95</v>
      </c>
      <c r="D21" s="116">
        <v>27.58396231596782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24.134826347321969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4.7459931534262978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19.155143804923071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189.65223389589579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0.76529144671086591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3.2236445106369032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0.26580414175987199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0.95996349762789701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0.87201962128676602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3.73761277259677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0.88352908609115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7HSNNNyjhe/HMoGGNKUyj8Qs+Svrds1qSTPr/WSobR2qTppuOww/FCu/r9ecznUZXipegEJ+3i7npblEXOWaQ==" saltValue="uuTgaaT911QREcAWGljC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Fl3d5mpjTibtDC5gTwD/0pUjafsktZ9TiXAPg2nZtsb3x1Op+UeQ2u3gZr9mAXnViWvmwfnkLri7BcNjmMAIA==" saltValue="Ir2+yq1Tskpm+BqtNcuz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8PsZLg4cPuLs4Yv7cVpm2Hq391+txW8EaVqlp4LrLe7Wp1GIwTtutWsy6p4Rlwq941YP4XobsBtwAhRRHhb//w==" saltValue="LEfGF+WDPX/b2EDOc1zq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</v>
      </c>
      <c r="C3" s="18">
        <f>frac_mam_1_5months * 2.6</f>
        <v>0</v>
      </c>
      <c r="D3" s="18">
        <f>frac_mam_6_11months * 2.6</f>
        <v>0.16789871800000003</v>
      </c>
      <c r="E3" s="18">
        <f>frac_mam_12_23months * 2.6</f>
        <v>7.1912456200000002E-2</v>
      </c>
      <c r="F3" s="18">
        <f>frac_mam_24_59months * 2.6</f>
        <v>5.48676518E-2</v>
      </c>
    </row>
    <row r="4" spans="1:6" ht="15.75" customHeight="1" x14ac:dyDescent="0.2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0</v>
      </c>
    </row>
  </sheetData>
  <sheetProtection algorithmName="SHA-512" hashValue="cbcvk3sYWZIths3PtaQmgEcSqibaQD/PdvRCfEoqV5CbnENCqAcZ/VUNeT/Vb+Fb5A22RrTiz97zRfGZTFi+pw==" saltValue="kZjsmlbAZENd2MIIWrMa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</v>
      </c>
      <c r="E2" s="65">
        <f>food_insecure</f>
        <v>0.25</v>
      </c>
      <c r="F2" s="65">
        <f>food_insecure</f>
        <v>0.25</v>
      </c>
      <c r="G2" s="65">
        <f>food_insecure</f>
        <v>0.25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</v>
      </c>
      <c r="F5" s="65">
        <f>food_insecure</f>
        <v>0.25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</v>
      </c>
      <c r="F8" s="65">
        <f>food_insecure</f>
        <v>0.25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</v>
      </c>
      <c r="F9" s="65">
        <f>food_insecure</f>
        <v>0.25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</v>
      </c>
      <c r="I15" s="65">
        <f>food_insecure</f>
        <v>0.25</v>
      </c>
      <c r="J15" s="65">
        <f>food_insecure</f>
        <v>0.25</v>
      </c>
      <c r="K15" s="65">
        <f>food_insecure</f>
        <v>0.25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0.90300000000000002</v>
      </c>
      <c r="I18" s="65">
        <f>frac_PW_health_facility</f>
        <v>0.90300000000000002</v>
      </c>
      <c r="J18" s="65">
        <f>frac_PW_health_facility</f>
        <v>0.90300000000000002</v>
      </c>
      <c r="K18" s="65">
        <f>frac_PW_health_facility</f>
        <v>0.90300000000000002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0.27600000000000002</v>
      </c>
      <c r="M24" s="65">
        <f>famplan_unmet_need</f>
        <v>0.27600000000000002</v>
      </c>
      <c r="N24" s="65">
        <f>famplan_unmet_need</f>
        <v>0.27600000000000002</v>
      </c>
      <c r="O24" s="65">
        <f>famplan_unmet_need</f>
        <v>0.27600000000000002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0.10192996044158953</v>
      </c>
      <c r="M25" s="65">
        <f>(1-food_insecure)*(0.49)+food_insecure*(0.7)</f>
        <v>0.54249999999999998</v>
      </c>
      <c r="N25" s="65">
        <f>(1-food_insecure)*(0.49)+food_insecure*(0.7)</f>
        <v>0.54249999999999998</v>
      </c>
      <c r="O25" s="65">
        <f>(1-food_insecure)*(0.49)+food_insecure*(0.7)</f>
        <v>0.54249999999999998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4.3684268760681225E-2</v>
      </c>
      <c r="M26" s="65">
        <f>(1-food_insecure)*(0.21)+food_insecure*(0.3)</f>
        <v>0.23249999999999998</v>
      </c>
      <c r="N26" s="65">
        <f>(1-food_insecure)*(0.21)+food_insecure*(0.3)</f>
        <v>0.23249999999999998</v>
      </c>
      <c r="O26" s="65">
        <f>(1-food_insecure)*(0.21)+food_insecure*(0.3)</f>
        <v>0.23249999999999998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4.2275098800659251E-2</v>
      </c>
      <c r="M27" s="65">
        <f>(1-food_insecure)*(0.3)</f>
        <v>0.22499999999999998</v>
      </c>
      <c r="N27" s="65">
        <f>(1-food_insecure)*(0.3)</f>
        <v>0.22499999999999998</v>
      </c>
      <c r="O27" s="65">
        <f>(1-food_insecure)*(0.3)</f>
        <v>0.22499999999999998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0.81211067199706999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42ehmeDbcseaUhUSd3v/xE/Q4y4DsfT3cqEqjjzK8gC2pfaWMILMAkMqT9ng+EE1tWrypzTSiL8+X0GDvaPrVA==" saltValue="X7NP7SZ+2t7KkFMglFmV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pYhZf4e0HbQBm6ynEKLV0E0r+9PBYAdwvmeaLB0WQSRh2uuxDazaal7/carlEDq6N5YlUvj3NMUXEChZJ4atw==" saltValue="ZvzIybFQIyZUXXHskMNd4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5a2RhucunUCGhBPCBLICHeufkyKadd9e3Q3chix9sUEtEZWFzIHgCc9CRFTwzx71GvUmEhYweeihTW9Gze8pxQ==" saltValue="cb/nk0zrc39r8JmfNnOg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ZoqfQlVdI5xmNt8UWTpJuQ5YxuO/e0VMKYbxAZEpkevxSPcQbC5Yf0kr1nOPMIfpDBGjLGztH3n3nT4fUmhVg==" saltValue="V8B0eS7KGXkneMUD8Pjp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tJU0ItwxO8aihrTXFHiBCTLFjQp37QsTMyv0L4IhAMf3AisBauSgeIPa7zeAJx9XU3FiH26K89URXg7kcV94w==" saltValue="ZH2DG8hBuYBB3az5YOb9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nMqiJKhtO7O5vrCs4gVOdIVQx/H6ZdeD8j0yL5HaCS1srnVf0lwoWv9PpOqWxEhV4Pfg8TgYNSMPd+87rVcEw==" saltValue="aH7beqzEb9Vvj1i3xRHJ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2073.1984000000002</v>
      </c>
      <c r="C2" s="53">
        <v>6400</v>
      </c>
      <c r="D2" s="53">
        <v>15500</v>
      </c>
      <c r="E2" s="53">
        <v>8300</v>
      </c>
      <c r="F2" s="53">
        <v>7000</v>
      </c>
      <c r="G2" s="14">
        <f t="shared" ref="G2:G11" si="0">C2+D2+E2+F2</f>
        <v>37200</v>
      </c>
      <c r="H2" s="14">
        <f t="shared" ref="H2:H11" si="1">(B2 + stillbirth*B2/(1000-stillbirth))/(1-abortion)</f>
        <v>2197.7446751448897</v>
      </c>
      <c r="I2" s="14">
        <f t="shared" ref="I2:I11" si="2">G2-H2</f>
        <v>35002.255324855112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2055.8951999999999</v>
      </c>
      <c r="C3" s="53">
        <v>6100</v>
      </c>
      <c r="D3" s="53">
        <v>15300</v>
      </c>
      <c r="E3" s="53">
        <v>8300</v>
      </c>
      <c r="F3" s="53">
        <v>7200</v>
      </c>
      <c r="G3" s="14">
        <f t="shared" si="0"/>
        <v>36900</v>
      </c>
      <c r="H3" s="14">
        <f t="shared" si="1"/>
        <v>2179.4019947420065</v>
      </c>
      <c r="I3" s="14">
        <f t="shared" si="2"/>
        <v>34720.598005257991</v>
      </c>
    </row>
    <row r="4" spans="1:9" ht="15.75" customHeight="1" x14ac:dyDescent="0.2">
      <c r="A4" s="7">
        <f t="shared" si="3"/>
        <v>2023</v>
      </c>
      <c r="B4" s="52">
        <v>2027.2008000000001</v>
      </c>
      <c r="C4" s="53">
        <v>5900</v>
      </c>
      <c r="D4" s="53">
        <v>14900</v>
      </c>
      <c r="E4" s="53">
        <v>8200</v>
      </c>
      <c r="F4" s="53">
        <v>7200</v>
      </c>
      <c r="G4" s="14">
        <f t="shared" si="0"/>
        <v>36200</v>
      </c>
      <c r="H4" s="14">
        <f t="shared" si="1"/>
        <v>2148.983794146021</v>
      </c>
      <c r="I4" s="14">
        <f t="shared" si="2"/>
        <v>34051.016205853979</v>
      </c>
    </row>
    <row r="5" spans="1:9" ht="15.75" customHeight="1" x14ac:dyDescent="0.2">
      <c r="A5" s="7">
        <f t="shared" si="3"/>
        <v>2024</v>
      </c>
      <c r="B5" s="52">
        <v>2009.4272000000001</v>
      </c>
      <c r="C5" s="53">
        <v>5700</v>
      </c>
      <c r="D5" s="53">
        <v>14400</v>
      </c>
      <c r="E5" s="53">
        <v>8200</v>
      </c>
      <c r="F5" s="53">
        <v>7400</v>
      </c>
      <c r="G5" s="14">
        <f t="shared" si="0"/>
        <v>35700</v>
      </c>
      <c r="H5" s="14">
        <f t="shared" si="1"/>
        <v>2130.1424547169745</v>
      </c>
      <c r="I5" s="14">
        <f t="shared" si="2"/>
        <v>33569.857545283026</v>
      </c>
    </row>
    <row r="6" spans="1:9" ht="15.75" customHeight="1" x14ac:dyDescent="0.2">
      <c r="A6" s="7">
        <f t="shared" si="3"/>
        <v>2025</v>
      </c>
      <c r="B6" s="52">
        <v>1980.576</v>
      </c>
      <c r="C6" s="53">
        <v>5600</v>
      </c>
      <c r="D6" s="53">
        <v>14100</v>
      </c>
      <c r="E6" s="53">
        <v>8200</v>
      </c>
      <c r="F6" s="53">
        <v>7500</v>
      </c>
      <c r="G6" s="14">
        <f t="shared" si="0"/>
        <v>35400</v>
      </c>
      <c r="H6" s="14">
        <f t="shared" si="1"/>
        <v>2099.5580344456007</v>
      </c>
      <c r="I6" s="14">
        <f t="shared" si="2"/>
        <v>33300.441965554397</v>
      </c>
    </row>
    <row r="7" spans="1:9" ht="15.75" customHeight="1" x14ac:dyDescent="0.2">
      <c r="A7" s="7">
        <f t="shared" si="3"/>
        <v>2026</v>
      </c>
      <c r="B7" s="52">
        <v>1961.8510000000001</v>
      </c>
      <c r="C7" s="53">
        <v>5500</v>
      </c>
      <c r="D7" s="53">
        <v>13600</v>
      </c>
      <c r="E7" s="53">
        <v>8200</v>
      </c>
      <c r="F7" s="53">
        <v>7500</v>
      </c>
      <c r="G7" s="14">
        <f t="shared" si="0"/>
        <v>34800</v>
      </c>
      <c r="H7" s="14">
        <f t="shared" si="1"/>
        <v>2079.7081401749474</v>
      </c>
      <c r="I7" s="14">
        <f t="shared" si="2"/>
        <v>32720.291859825054</v>
      </c>
    </row>
    <row r="8" spans="1:9" ht="15.75" customHeight="1" x14ac:dyDescent="0.2">
      <c r="A8" s="7">
        <f t="shared" si="3"/>
        <v>2027</v>
      </c>
      <c r="B8" s="52">
        <v>1932.3620000000001</v>
      </c>
      <c r="C8" s="53">
        <v>5400</v>
      </c>
      <c r="D8" s="53">
        <v>13100</v>
      </c>
      <c r="E8" s="53">
        <v>8200</v>
      </c>
      <c r="F8" s="53">
        <v>7600</v>
      </c>
      <c r="G8" s="14">
        <f t="shared" si="0"/>
        <v>34300</v>
      </c>
      <c r="H8" s="14">
        <f t="shared" si="1"/>
        <v>2048.4476044127414</v>
      </c>
      <c r="I8" s="14">
        <f t="shared" si="2"/>
        <v>32251.55239558726</v>
      </c>
    </row>
    <row r="9" spans="1:9" ht="15.75" customHeight="1" x14ac:dyDescent="0.2">
      <c r="A9" s="7">
        <f t="shared" si="3"/>
        <v>2028</v>
      </c>
      <c r="B9" s="52">
        <v>1913.1587999999999</v>
      </c>
      <c r="C9" s="53">
        <v>5400</v>
      </c>
      <c r="D9" s="53">
        <v>12500</v>
      </c>
      <c r="E9" s="53">
        <v>8300</v>
      </c>
      <c r="F9" s="53">
        <v>7600</v>
      </c>
      <c r="G9" s="14">
        <f t="shared" si="0"/>
        <v>33800</v>
      </c>
      <c r="H9" s="14">
        <f t="shared" si="1"/>
        <v>2028.090782535133</v>
      </c>
      <c r="I9" s="14">
        <f t="shared" si="2"/>
        <v>31771.909217464869</v>
      </c>
    </row>
    <row r="10" spans="1:9" ht="15.75" customHeight="1" x14ac:dyDescent="0.2">
      <c r="A10" s="7">
        <f t="shared" si="3"/>
        <v>2029</v>
      </c>
      <c r="B10" s="52">
        <v>1883.5103999999999</v>
      </c>
      <c r="C10" s="53">
        <v>5400</v>
      </c>
      <c r="D10" s="53">
        <v>12100</v>
      </c>
      <c r="E10" s="53">
        <v>8300</v>
      </c>
      <c r="F10" s="53">
        <v>7700</v>
      </c>
      <c r="G10" s="14">
        <f t="shared" si="0"/>
        <v>33500</v>
      </c>
      <c r="H10" s="14">
        <f t="shared" si="1"/>
        <v>1996.6612709039423</v>
      </c>
      <c r="I10" s="14">
        <f t="shared" si="2"/>
        <v>31503.338729096056</v>
      </c>
    </row>
    <row r="11" spans="1:9" ht="15.75" customHeight="1" x14ac:dyDescent="0.2">
      <c r="A11" s="7">
        <f t="shared" si="3"/>
        <v>2030</v>
      </c>
      <c r="B11" s="52">
        <v>1853.8620000000001</v>
      </c>
      <c r="C11" s="53">
        <v>5400</v>
      </c>
      <c r="D11" s="53">
        <v>11700</v>
      </c>
      <c r="E11" s="53">
        <v>8200</v>
      </c>
      <c r="F11" s="53">
        <v>7700</v>
      </c>
      <c r="G11" s="14">
        <f t="shared" si="0"/>
        <v>33000</v>
      </c>
      <c r="H11" s="14">
        <f t="shared" si="1"/>
        <v>1965.231759272752</v>
      </c>
      <c r="I11" s="14">
        <f t="shared" si="2"/>
        <v>31034.768240727248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7IlVBWRmLxO8yCe7UBKoN1Cnm1QXvF55lj3EWvEytXKP16HEGPzFUfCTLP7yzengq2IRw7MDQ4vRzk7dAJlPw==" saltValue="WAdZZ4EHeLxBHj/W8nZQC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Jr/xZl830YSEZq03llpV65MGcAiEAwTlJ/HBjkf6gI/uKstFoPYiCVBHB55DLEWbnpwh6UC0YlWKgndTTo7FQ==" saltValue="uIfhUwKBsS6qe7gnK9L6j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Je5BWzY5nxAvgzmrdH9jG505QCrBaQ/+heUt4xJCx+AUO3X5tPjK/V8Vz+qv/EC/s21lfDptSfm5vjhWq9KLg==" saltValue="R1LcsNuOwp/30Q8dosdK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3+h73RzH5WxjvnQtwSHVWt5S/SStHEXdOQjen9f00wZh0Mi2jKiWOE1nDqXOsosktztrrqD93eOKUJSm/ED3Jg==" saltValue="FzECqhGfOdbh8BsRLeHR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Le4v9zOr6uA/OiwNjSCp07auwnUql3ZimsmVVWYFb0pxD1k05wPbI+t94PnAb5IgUDFIN2MBbplHhJpFuczlA==" saltValue="3sZyPZ1gmwVzGMFjO9cj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ZC9nJdKrbvonraVOI6c5LSjddE+8EUKmb8tJ4xl1YvPTi1SjAiN7sIewjwFk0ROY4mtpyTMBtQBTgu6J01sxA==" saltValue="NEKzazFQsguDdAW4sF68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yLrp3Lb1rtlkf+qCu9NunaXOr2Ckc4416lphXRFfjuX5a9XAJ0iQ3hL+23ETa7R/L/92JxeqWGHzhsgCPhzgQ==" saltValue="UcAcGkVNAs3iC3nbsgDm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Dv6vRULmdMM0ZtZEbfS7Pu5EZn1JY8jQSmOhygtfX0RMWLwFnWUWSNfgnkuiWJFNMUpLPok63DT4fRXNdevIQ==" saltValue="e50HX/ILmB/g7SovZoRZ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+dw/zRSstfAaXnIQJyCHVHCfQCreZdPffsY/jdW2vkZa1E5UJaD3YGJ+WsSXNNu5RC/KsdMbFiE/PVOC/T44Q==" saltValue="TmFlCar+oo3EphvSvYBO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YdFXWyO1EV/7ynAKKhnY6xhjYOy808u4O9CNIaepHL10/Zxuf6XijlKc+PVCSGOurd/DtmWoCKPpLZwvI9INoQ==" saltValue="NWvYiEwR+IvnNFq5QSOf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5.0991147828943262E-2</v>
      </c>
    </row>
    <row r="5" spans="1:8" ht="15.75" customHeight="1" x14ac:dyDescent="0.2">
      <c r="B5" s="16" t="s">
        <v>80</v>
      </c>
      <c r="C5" s="54">
        <v>3.2672568880704522E-2</v>
      </c>
    </row>
    <row r="6" spans="1:8" ht="15.75" customHeight="1" x14ac:dyDescent="0.2">
      <c r="B6" s="16" t="s">
        <v>81</v>
      </c>
      <c r="C6" s="54">
        <v>0.1129749597329175</v>
      </c>
    </row>
    <row r="7" spans="1:8" ht="15.75" customHeight="1" x14ac:dyDescent="0.2">
      <c r="B7" s="16" t="s">
        <v>82</v>
      </c>
      <c r="C7" s="54">
        <v>0.47524061333807732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0.1496648998347884</v>
      </c>
    </row>
    <row r="10" spans="1:8" ht="15.75" customHeight="1" x14ac:dyDescent="0.2">
      <c r="B10" s="16" t="s">
        <v>85</v>
      </c>
      <c r="C10" s="54">
        <v>0.17845581038456909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88</v>
      </c>
      <c r="C15" s="54">
        <v>0.16608990431000009</v>
      </c>
      <c r="D15" s="54">
        <v>0.16608990431000009</v>
      </c>
      <c r="E15" s="54">
        <v>0.16608990431000009</v>
      </c>
      <c r="F15" s="54">
        <v>0.16608990431000009</v>
      </c>
    </row>
    <row r="16" spans="1:8" ht="15.75" customHeight="1" x14ac:dyDescent="0.2">
      <c r="B16" s="16" t="s">
        <v>89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9.0683221820000118E-2</v>
      </c>
      <c r="D21" s="54">
        <v>9.0683221820000118E-2</v>
      </c>
      <c r="E21" s="54">
        <v>9.0683221820000118E-2</v>
      </c>
      <c r="F21" s="54">
        <v>9.0683221820000118E-2</v>
      </c>
    </row>
    <row r="22" spans="1:8" ht="15.75" customHeight="1" x14ac:dyDescent="0.2">
      <c r="B22" s="16" t="s">
        <v>95</v>
      </c>
      <c r="C22" s="54">
        <v>0.74322687386999975</v>
      </c>
      <c r="D22" s="54">
        <v>0.74322687386999975</v>
      </c>
      <c r="E22" s="54">
        <v>0.74322687386999975</v>
      </c>
      <c r="F22" s="54">
        <v>0.74322687386999975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4.5499999999999999E-2</v>
      </c>
    </row>
    <row r="27" spans="1:8" ht="15.75" customHeight="1" x14ac:dyDescent="0.2">
      <c r="B27" s="16" t="s">
        <v>102</v>
      </c>
      <c r="C27" s="54">
        <v>0.14299999999999999</v>
      </c>
    </row>
    <row r="28" spans="1:8" ht="15.75" customHeight="1" x14ac:dyDescent="0.2">
      <c r="B28" s="16" t="s">
        <v>103</v>
      </c>
      <c r="C28" s="54">
        <v>9.6600000000000005E-2</v>
      </c>
    </row>
    <row r="29" spans="1:8" ht="15.75" customHeight="1" x14ac:dyDescent="0.2">
      <c r="B29" s="16" t="s">
        <v>104</v>
      </c>
      <c r="C29" s="54">
        <v>0.16089999999999999</v>
      </c>
    </row>
    <row r="30" spans="1:8" ht="15.75" customHeight="1" x14ac:dyDescent="0.2">
      <c r="B30" s="16" t="s">
        <v>2</v>
      </c>
      <c r="C30" s="54">
        <v>3.5400000000000001E-2</v>
      </c>
    </row>
    <row r="31" spans="1:8" ht="15.75" customHeight="1" x14ac:dyDescent="0.2">
      <c r="B31" s="16" t="s">
        <v>105</v>
      </c>
      <c r="C31" s="54">
        <v>0.1416</v>
      </c>
    </row>
    <row r="32" spans="1:8" ht="15.75" customHeight="1" x14ac:dyDescent="0.2">
      <c r="B32" s="16" t="s">
        <v>106</v>
      </c>
      <c r="C32" s="54">
        <v>7.2300000000000003E-2</v>
      </c>
    </row>
    <row r="33" spans="2:3" ht="15.75" customHeight="1" x14ac:dyDescent="0.2">
      <c r="B33" s="16" t="s">
        <v>107</v>
      </c>
      <c r="C33" s="54">
        <v>0.14610000000000001</v>
      </c>
    </row>
    <row r="34" spans="2:3" ht="15.75" customHeight="1" x14ac:dyDescent="0.2">
      <c r="B34" s="16" t="s">
        <v>108</v>
      </c>
      <c r="C34" s="54">
        <v>0.15859999999999999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72aJEag7eKXn69t+b+8ILbnAJo//qddKp/4uawKWTWRD48yaqmRBqA/fsPqxussyruPPSuO8k2FZ6obd3i/hOA==" saltValue="26A9uwKVKI3wembb02Qe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</v>
      </c>
      <c r="D2" s="55">
        <v>0</v>
      </c>
      <c r="E2" s="55">
        <v>0.84313408000000001</v>
      </c>
      <c r="F2" s="55">
        <v>0.75239433</v>
      </c>
      <c r="G2" s="55">
        <v>0.83907021000000004</v>
      </c>
    </row>
    <row r="3" spans="1:15" ht="15.75" customHeight="1" x14ac:dyDescent="0.2">
      <c r="B3" s="7" t="s">
        <v>113</v>
      </c>
      <c r="C3" s="55">
        <v>0</v>
      </c>
      <c r="D3" s="55">
        <v>0</v>
      </c>
      <c r="E3" s="55">
        <v>0.15686588000000001</v>
      </c>
      <c r="F3" s="55">
        <v>0.19066141</v>
      </c>
      <c r="G3" s="55">
        <v>0.1435014</v>
      </c>
    </row>
    <row r="4" spans="1:15" ht="15.75" customHeight="1" x14ac:dyDescent="0.2">
      <c r="B4" s="7" t="s">
        <v>114</v>
      </c>
      <c r="C4" s="56">
        <v>0</v>
      </c>
      <c r="D4" s="56">
        <v>0</v>
      </c>
      <c r="E4" s="56">
        <v>0</v>
      </c>
      <c r="F4" s="56">
        <v>5.6944255999999999E-2</v>
      </c>
      <c r="G4" s="56">
        <v>1.7428430000000002E-2</v>
      </c>
    </row>
    <row r="5" spans="1:15" ht="15.75" customHeight="1" x14ac:dyDescent="0.2">
      <c r="B5" s="7" t="s">
        <v>115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</v>
      </c>
      <c r="D8" s="55">
        <v>0</v>
      </c>
      <c r="E8" s="55">
        <v>0.68691863999999991</v>
      </c>
      <c r="F8" s="55">
        <v>0.82768180999999996</v>
      </c>
      <c r="G8" s="55">
        <v>0.86536368999999991</v>
      </c>
    </row>
    <row r="9" spans="1:15" ht="15.75" customHeight="1" x14ac:dyDescent="0.2">
      <c r="B9" s="7" t="s">
        <v>118</v>
      </c>
      <c r="C9" s="55">
        <v>0</v>
      </c>
      <c r="D9" s="55">
        <v>0</v>
      </c>
      <c r="E9" s="55">
        <v>0.24850497999999999</v>
      </c>
      <c r="F9" s="55">
        <v>0.1446596</v>
      </c>
      <c r="G9" s="55">
        <v>0.11353340000000001</v>
      </c>
    </row>
    <row r="10" spans="1:15" ht="15.75" customHeight="1" x14ac:dyDescent="0.2">
      <c r="B10" s="7" t="s">
        <v>119</v>
      </c>
      <c r="C10" s="56">
        <v>0</v>
      </c>
      <c r="D10" s="56">
        <v>0</v>
      </c>
      <c r="E10" s="56">
        <v>6.4576430000000004E-2</v>
      </c>
      <c r="F10" s="56">
        <v>2.7658637E-2</v>
      </c>
      <c r="G10" s="56">
        <v>2.1102942999999999E-2</v>
      </c>
    </row>
    <row r="11" spans="1:15" ht="15.75" customHeight="1" x14ac:dyDescent="0.2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0.3675873845</v>
      </c>
      <c r="D14" s="57">
        <v>0.34495623779099999</v>
      </c>
      <c r="E14" s="57">
        <v>0.34495623779099999</v>
      </c>
      <c r="F14" s="57">
        <v>0.158397592408</v>
      </c>
      <c r="G14" s="57">
        <v>0.158397592408</v>
      </c>
      <c r="H14" s="58">
        <v>0.26500000000000001</v>
      </c>
      <c r="I14" s="58">
        <v>0.26500000000000001</v>
      </c>
      <c r="J14" s="58">
        <v>0.26500000000000001</v>
      </c>
      <c r="K14" s="58">
        <v>0.26500000000000001</v>
      </c>
      <c r="L14" s="58">
        <v>0.265628516845</v>
      </c>
      <c r="M14" s="58">
        <v>0.18064865923500001</v>
      </c>
      <c r="N14" s="58">
        <v>0.19508255555199999</v>
      </c>
      <c r="O14" s="58">
        <v>0.20189269920649999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0.17877580775874641</v>
      </c>
      <c r="D15" s="55">
        <f t="shared" si="0"/>
        <v>0.16776916905456049</v>
      </c>
      <c r="E15" s="55">
        <f t="shared" si="0"/>
        <v>0.16776916905456049</v>
      </c>
      <c r="F15" s="55">
        <f t="shared" si="0"/>
        <v>7.7036532601082452E-2</v>
      </c>
      <c r="G15" s="55">
        <f t="shared" si="0"/>
        <v>7.7036532601082452E-2</v>
      </c>
      <c r="H15" s="55">
        <f t="shared" si="0"/>
        <v>0.12888252169075134</v>
      </c>
      <c r="I15" s="55">
        <f t="shared" si="0"/>
        <v>0.12888252169075134</v>
      </c>
      <c r="J15" s="55">
        <f t="shared" si="0"/>
        <v>0.12888252169075134</v>
      </c>
      <c r="K15" s="55">
        <f t="shared" si="0"/>
        <v>0.12888252169075134</v>
      </c>
      <c r="L15" s="55">
        <f t="shared" si="0"/>
        <v>0.12918820031682196</v>
      </c>
      <c r="M15" s="55">
        <f t="shared" si="0"/>
        <v>8.7858319782113337E-2</v>
      </c>
      <c r="N15" s="55">
        <f t="shared" si="0"/>
        <v>9.4878232820444677E-2</v>
      </c>
      <c r="O15" s="55">
        <f t="shared" si="0"/>
        <v>9.819034031957008E-2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24bZV1YLdAUHRcrzXSpfmxrRfGHDNHc7LBlE0DoJAoSl5S+b1JVcGdmRxhHA4ptoDPTk5JNKKaOJw7wwneJGg==" saltValue="vpRKcaRu7CzaoouQNJoL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0.45713999999999999</v>
      </c>
      <c r="D2" s="56">
        <v>0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0.54286000000000001</v>
      </c>
      <c r="D4" s="56">
        <v>0</v>
      </c>
      <c r="E4" s="56">
        <v>0.63633000000000006</v>
      </c>
      <c r="F4" s="56">
        <v>0.28694999999999998</v>
      </c>
      <c r="G4" s="56">
        <v>0</v>
      </c>
    </row>
    <row r="5" spans="1:7" x14ac:dyDescent="0.2">
      <c r="B5" s="98" t="s">
        <v>132</v>
      </c>
      <c r="C5" s="55">
        <v>0</v>
      </c>
      <c r="D5" s="55">
        <v>1</v>
      </c>
      <c r="E5" s="55">
        <v>0.36366999999999999</v>
      </c>
      <c r="F5" s="55">
        <v>0.71305000000000007</v>
      </c>
      <c r="G5" s="55">
        <v>1</v>
      </c>
    </row>
  </sheetData>
  <sheetProtection algorithmName="SHA-512" hashValue="aNmlWTrD2eug9xqwLbOXHkdInhI7wyIzMHx45XbT4wxTmD+Qn6+8LsooXLna/h+f4oQ9m6M11QuHVxH2VGrQQA==" saltValue="fB8b2aF98b58PxGOEfblM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ek3jF9YOQniHB/H0GPiHqWwNGidpTHcMVddOlhz0exLjO+lUzwFlDjxu9swgMLAof1kWoNSdE2N8lczrraDGQ==" saltValue="JiI2C5VYmytrglAcLlIm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ZwK4VSMxS8hbEmUlBIwmfNA+BMkKTsxcoZsyIiM8oofW/lrGCEXQpziuZ4TqUVq61AkaPlKgH6Mv/asdat3og==" saltValue="COwliYcEHcoDMdzRGuWT+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5ZlKuWoPFztJpbRQYFQ+qB6f0QBDoXjiydeGJC8LhW8cAQre7SHm2jdPycNsyhUNDhe7xaqGfpHoBIsJq8I7Xg==" saltValue="Cqwv4gzA78FPrl47+K59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T1TYGZ+PGtEJSO+Kpzmy+VPFzEIX92Yac4CcJlRw0W6enKOXCO8MsPQBeGEuYdmFB3pBdFTd1Na6gp2w73jGQ==" saltValue="p2Mnn8JL+6KHDmufa2tx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2022-02-02T07:35:51Z</dcterms:modified>
</cp:coreProperties>
</file>