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939B0637-75F2-4345-8475-0B3BA2BC0AD2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32" i="2"/>
  <c r="A31" i="2"/>
  <c r="A26" i="2"/>
  <c r="A23" i="2"/>
  <c r="A19" i="2"/>
  <c r="A18" i="2"/>
  <c r="A15" i="2"/>
  <c r="H11" i="2"/>
  <c r="I11" i="2" s="1"/>
  <c r="G11" i="2"/>
  <c r="H10" i="2"/>
  <c r="G10" i="2"/>
  <c r="I10" i="2" s="1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G4" i="2"/>
  <c r="I4" i="2" s="1"/>
  <c r="H3" i="2"/>
  <c r="I3" i="2" s="1"/>
  <c r="G3" i="2"/>
  <c r="A3" i="2"/>
  <c r="H2" i="2"/>
  <c r="I2" i="2" s="1"/>
  <c r="G2" i="2"/>
  <c r="A2" i="2"/>
  <c r="A40" i="2" s="1"/>
  <c r="C33" i="1"/>
  <c r="C20" i="1"/>
  <c r="A27" i="2" l="1"/>
  <c r="I40" i="2"/>
  <c r="A16" i="2"/>
  <c r="A34" i="2"/>
  <c r="I9" i="2"/>
  <c r="I7" i="2"/>
  <c r="A24" i="2"/>
  <c r="A39" i="2"/>
  <c r="I5" i="2"/>
  <c r="I39" i="2"/>
  <c r="A17" i="2"/>
  <c r="A25" i="2"/>
  <c r="A33" i="2"/>
  <c r="A35" i="2"/>
  <c r="A12" i="2"/>
  <c r="A20" i="2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28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<sst xmlns="http://schemas.openxmlformats.org/spreadsheetml/2006/main" count="2092" uniqueCount="337">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</sst>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4174025.3125</v>
      </c>
    </row>
    <row r="8" spans="1:3" ht="15" customHeight="1" x14ac:dyDescent="0.2">
      <c r="B8" s="7" t="s">
        <v>19</v>
      </c>
      <c r="C8" s="46">
        <v>0.70700000000000007</v>
      </c>
    </row>
    <row r="9" spans="1:3" ht="15" customHeight="1" x14ac:dyDescent="0.2">
      <c r="B9" s="7" t="s">
        <v>20</v>
      </c>
      <c r="C9" s="47">
        <v>0.6</v>
      </c>
    </row>
    <row r="10" spans="1:3" ht="15" customHeight="1" x14ac:dyDescent="0.2">
      <c r="B10" s="7" t="s">
        <v>21</v>
      </c>
      <c r="C10" s="47">
        <v>0.30287649154663099</v>
      </c>
    </row>
    <row r="11" spans="1:3" ht="15" customHeight="1" x14ac:dyDescent="0.2">
      <c r="B11" s="7" t="s">
        <v>22</v>
      </c>
      <c r="C11" s="46">
        <v>0.51100000000000001</v>
      </c>
    </row>
    <row r="12" spans="1:3" ht="15" customHeight="1" x14ac:dyDescent="0.2">
      <c r="B12" s="7" t="s">
        <v>23</v>
      </c>
      <c r="C12" s="46">
        <v>0.40500000000000003</v>
      </c>
    </row>
    <row r="13" spans="1:3" ht="15" customHeight="1" x14ac:dyDescent="0.2">
      <c r="B13" s="7" t="s">
        <v>24</v>
      </c>
      <c r="C13" s="46">
        <v>0.504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0.13400000000000001</v>
      </c>
    </row>
    <row r="24" spans="1:3" ht="15" customHeight="1" x14ac:dyDescent="0.2">
      <c r="B24" s="12" t="s">
        <v>33</v>
      </c>
      <c r="C24" s="47">
        <v>0.50590000000000002</v>
      </c>
    </row>
    <row r="25" spans="1:3" ht="15" customHeight="1" x14ac:dyDescent="0.2">
      <c r="B25" s="12" t="s">
        <v>34</v>
      </c>
      <c r="C25" s="47">
        <v>0.29549999999999998</v>
      </c>
    </row>
    <row r="26" spans="1:3" ht="15" customHeight="1" x14ac:dyDescent="0.2">
      <c r="B26" s="12" t="s">
        <v>35</v>
      </c>
      <c r="C26" s="47">
        <v>6.4600000000000005E-2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0.22600000000000001</v>
      </c>
    </row>
    <row r="30" spans="1:3" ht="14.25" customHeight="1" x14ac:dyDescent="0.2">
      <c r="B30" s="22" t="s">
        <v>38</v>
      </c>
      <c r="C30" s="49">
        <v>6.2E-2</v>
      </c>
    </row>
    <row r="31" spans="1:3" ht="14.25" customHeight="1" x14ac:dyDescent="0.2">
      <c r="B31" s="22" t="s">
        <v>39</v>
      </c>
      <c r="C31" s="49">
        <v>0.14000000000000001</v>
      </c>
    </row>
    <row r="32" spans="1:3" ht="14.25" customHeight="1" x14ac:dyDescent="0.2">
      <c r="B32" s="22" t="s">
        <v>40</v>
      </c>
      <c r="C32" s="49">
        <v>0.57200000000000006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20.119695429552198</v>
      </c>
    </row>
    <row r="38" spans="1:5" ht="15" customHeight="1" x14ac:dyDescent="0.2">
      <c r="B38" s="28" t="s">
        <v>45</v>
      </c>
      <c r="C38" s="117">
        <v>36.472119246040997</v>
      </c>
      <c r="D38" s="9"/>
      <c r="E38" s="10"/>
    </row>
    <row r="39" spans="1:5" ht="15" customHeight="1" x14ac:dyDescent="0.2">
      <c r="B39" s="28" t="s">
        <v>46</v>
      </c>
      <c r="C39" s="117">
        <v>50.603029251902903</v>
      </c>
      <c r="D39" s="9"/>
      <c r="E39" s="9"/>
    </row>
    <row r="40" spans="1:5" ht="15" customHeight="1" x14ac:dyDescent="0.2">
      <c r="B40" s="28" t="s">
        <v>47</v>
      </c>
      <c r="C40" s="117">
        <v>335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16.475219589999998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2.2817799999999999E-2</v>
      </c>
      <c r="D45" s="9"/>
    </row>
    <row r="46" spans="1:5" ht="15.75" customHeight="1" x14ac:dyDescent="0.2">
      <c r="B46" s="28" t="s">
        <v>52</v>
      </c>
      <c r="C46" s="47">
        <v>0.1192787</v>
      </c>
      <c r="D46" s="9"/>
    </row>
    <row r="47" spans="1:5" ht="15.75" customHeight="1" x14ac:dyDescent="0.2">
      <c r="B47" s="28" t="s">
        <v>53</v>
      </c>
      <c r="C47" s="47">
        <v>0.232151</v>
      </c>
      <c r="D47" s="9"/>
      <c r="E47" s="10"/>
    </row>
    <row r="48" spans="1:5" ht="15" customHeight="1" x14ac:dyDescent="0.2">
      <c r="B48" s="28" t="s">
        <v>54</v>
      </c>
      <c r="C48" s="48">
        <v>0.62575249999999993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0.52378730883261793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17.1382049999999</v>
      </c>
    </row>
    <row r="63" spans="1:4" ht="15.75" customHeight="1" x14ac:dyDescent="0.2">
      <c r="A63" s="39"/>
    </row>
  </sheetData>
  <sheetProtection algorithmName="SHA-512" hashValue="R61jsmlM2fMYatKaOxF8Ws+62wJuKld4XQxPJ44JLO7PPQI5dm2MPu1TN33eVC4tgPQlflIoGzaeOF0GLRQp6A==" saltValue="nJPS0YMrGX8wkCu+/Qaz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0.12150435811964</v>
      </c>
      <c r="C2" s="115">
        <v>0.95</v>
      </c>
      <c r="D2" s="116">
        <v>34.15932823545198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44.619845118003099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40.174226962967943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0.1136517268898348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14.144906987123459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14.144906987123459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14.144906987123459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14.144906987123459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14.144906987123459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14.144906987123459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0.56466360000000004</v>
      </c>
      <c r="C16" s="115">
        <v>0.95</v>
      </c>
      <c r="D16" s="116">
        <v>0.201186158790533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0.2469239</v>
      </c>
      <c r="C18" s="115">
        <v>0.95</v>
      </c>
      <c r="D18" s="116">
        <v>1.0387950708930269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0.2469239</v>
      </c>
      <c r="C19" s="115">
        <v>0.95</v>
      </c>
      <c r="D19" s="116">
        <v>1.0387950708930269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0.38721740719999997</v>
      </c>
      <c r="C21" s="115">
        <v>0.95</v>
      </c>
      <c r="D21" s="116">
        <v>0.97794835932458724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24.087514764837451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4.6309332646724153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0.28976256887764501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7.5655944645404802E-2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20.45240587972765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0.106188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0.24099999999999999</v>
      </c>
      <c r="C29" s="115">
        <v>0.95</v>
      </c>
      <c r="D29" s="116">
        <v>59.16814995082278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0.82917296352271452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0.36881327727825219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0.25878250000000003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0.75813699999999995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0.35508663723362499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0.50540350916180798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5.7015504682514626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0.105067603950822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n8pGuDwi+4ggZO3pWXEXnPgjvw7VuKfISAJyAGHKz84zwyXJfXW2y/qGVLIp0odWgXGSBdTTizepYFk9/tB9ng==" saltValue="YMKtd/5FPhTpqr8jCPPB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JA5MR1ZwPJ04CftuD6VwtLqz+TKK45yh1WZOEUTum0uaOLMAv7u5HG3QjngT4N4YQXV9nQgepj1/uukukA2+OA==" saltValue="G8QR6Ij95G248tpTsVu8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moptAvsOs71d4I6DIvb81HA7jIw2dD6nBEHv4TmYsGJYQOlQNmtY7/3aNJdtfGfndLfud7EVgbU8vXnzTNn+4A==" saltValue="U3jPjm8THYeww9V3NvRU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0.12437267960000001</v>
      </c>
      <c r="C3" s="18">
        <f>frac_mam_1_5months * 2.6</f>
        <v>0.12437267960000001</v>
      </c>
      <c r="D3" s="18">
        <f>frac_mam_6_11months * 2.6</f>
        <v>0.16630043559999999</v>
      </c>
      <c r="E3" s="18">
        <f>frac_mam_12_23months * 2.6</f>
        <v>0.17594053100000001</v>
      </c>
      <c r="F3" s="18">
        <f>frac_mam_24_59months * 2.6</f>
        <v>0.12925738540000001</v>
      </c>
    </row>
    <row r="4" spans="1:6" ht="15.75" customHeight="1" x14ac:dyDescent="0.2">
      <c r="A4" s="4" t="s">
        <v>208</v>
      </c>
      <c r="B4" s="18">
        <f>frac_sam_1month * 2.6</f>
        <v>4.3218913400000003E-2</v>
      </c>
      <c r="C4" s="18">
        <f>frac_sam_1_5months * 2.6</f>
        <v>4.3218913400000003E-2</v>
      </c>
      <c r="D4" s="18">
        <f>frac_sam_6_11months * 2.6</f>
        <v>3.7957262200000001E-2</v>
      </c>
      <c r="E4" s="18">
        <f>frac_sam_12_23months * 2.6</f>
        <v>3.8006124000000002E-2</v>
      </c>
      <c r="F4" s="18">
        <f>frac_sam_24_59months * 2.6</f>
        <v>1.4887087280000003E-2</v>
      </c>
    </row>
  </sheetData>
  <sheetProtection algorithmName="SHA-512" hashValue="hhLZiUwPTx3EuJ+XGYMBUvd7hzWs8ujjTx7ZQLfSgZH56YEjxMfuVGn+EKMyGG1reTcbpgCTEUhUZ/crNOvvww==" saltValue="+3xN1qkLVxKUllUO6Q00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0.70700000000000007</v>
      </c>
      <c r="E2" s="65">
        <f>food_insecure</f>
        <v>0.70700000000000007</v>
      </c>
      <c r="F2" s="65">
        <f>food_insecure</f>
        <v>0.70700000000000007</v>
      </c>
      <c r="G2" s="65">
        <f>food_insecure</f>
        <v>0.70700000000000007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0.70700000000000007</v>
      </c>
      <c r="F5" s="65">
        <f>food_insecure</f>
        <v>0.70700000000000007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0.70700000000000007</v>
      </c>
      <c r="F8" s="65">
        <f>food_insecure</f>
        <v>0.70700000000000007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0.70700000000000007</v>
      </c>
      <c r="F9" s="65">
        <f>food_insecure</f>
        <v>0.70700000000000007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0.40500000000000003</v>
      </c>
      <c r="E10" s="65">
        <f>IF(ISBLANK(comm_deliv), frac_children_health_facility,1)</f>
        <v>0.40500000000000003</v>
      </c>
      <c r="F10" s="65">
        <f>IF(ISBLANK(comm_deliv), frac_children_health_facility,1)</f>
        <v>0.40500000000000003</v>
      </c>
      <c r="G10" s="65">
        <f>IF(ISBLANK(comm_deliv), frac_children_health_facility,1)</f>
        <v>0.40500000000000003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0.70700000000000007</v>
      </c>
      <c r="I15" s="65">
        <f>food_insecure</f>
        <v>0.70700000000000007</v>
      </c>
      <c r="J15" s="65">
        <f>food_insecure</f>
        <v>0.70700000000000007</v>
      </c>
      <c r="K15" s="65">
        <f>food_insecure</f>
        <v>0.70700000000000007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0.51100000000000001</v>
      </c>
      <c r="I18" s="65">
        <f>frac_PW_health_facility</f>
        <v>0.51100000000000001</v>
      </c>
      <c r="J18" s="65">
        <f>frac_PW_health_facility</f>
        <v>0.51100000000000001</v>
      </c>
      <c r="K18" s="65">
        <f>frac_PW_health_facility</f>
        <v>0.51100000000000001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0.6</v>
      </c>
      <c r="I19" s="65">
        <f>frac_malaria_risk</f>
        <v>0.6</v>
      </c>
      <c r="J19" s="65">
        <f>frac_malaria_risk</f>
        <v>0.6</v>
      </c>
      <c r="K19" s="65">
        <f>frac_malaria_risk</f>
        <v>0.6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0.504</v>
      </c>
      <c r="M24" s="65">
        <f>famplan_unmet_need</f>
        <v>0.504</v>
      </c>
      <c r="N24" s="65">
        <f>famplan_unmet_need</f>
        <v>0.504</v>
      </c>
      <c r="O24" s="65">
        <f>famplan_unmet_need</f>
        <v>0.504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0.44509244644222246</v>
      </c>
      <c r="M25" s="65">
        <f>(1-food_insecure)*(0.49)+food_insecure*(0.7)</f>
        <v>0.63846999999999998</v>
      </c>
      <c r="N25" s="65">
        <f>(1-food_insecure)*(0.49)+food_insecure*(0.7)</f>
        <v>0.63846999999999998</v>
      </c>
      <c r="O25" s="65">
        <f>(1-food_insecure)*(0.49)+food_insecure*(0.7)</f>
        <v>0.63846999999999998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0.19075390561809535</v>
      </c>
      <c r="M26" s="65">
        <f>(1-food_insecure)*(0.21)+food_insecure*(0.3)</f>
        <v>0.27362999999999998</v>
      </c>
      <c r="N26" s="65">
        <f>(1-food_insecure)*(0.21)+food_insecure*(0.3)</f>
        <v>0.27362999999999998</v>
      </c>
      <c r="O26" s="65">
        <f>(1-food_insecure)*(0.21)+food_insecure*(0.3)</f>
        <v>0.27362999999999998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6.1277156393051119E-2</v>
      </c>
      <c r="M27" s="65">
        <f>(1-food_insecure)*(0.3)</f>
        <v>8.7899999999999978E-2</v>
      </c>
      <c r="N27" s="65">
        <f>(1-food_insecure)*(0.3)</f>
        <v>8.7899999999999978E-2</v>
      </c>
      <c r="O27" s="65">
        <f>(1-food_insecure)*(0.3)</f>
        <v>8.7899999999999978E-2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0.30287649154663099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0.6</v>
      </c>
      <c r="D34" s="65">
        <f t="shared" si="3"/>
        <v>0.6</v>
      </c>
      <c r="E34" s="65">
        <f t="shared" si="3"/>
        <v>0.6</v>
      </c>
      <c r="F34" s="65">
        <f t="shared" si="3"/>
        <v>0.6</v>
      </c>
      <c r="G34" s="65">
        <f t="shared" si="3"/>
        <v>0.6</v>
      </c>
      <c r="H34" s="65">
        <f t="shared" si="3"/>
        <v>0.6</v>
      </c>
      <c r="I34" s="65">
        <f t="shared" si="3"/>
        <v>0.6</v>
      </c>
      <c r="J34" s="65">
        <f t="shared" si="3"/>
        <v>0.6</v>
      </c>
      <c r="K34" s="65">
        <f t="shared" si="3"/>
        <v>0.6</v>
      </c>
      <c r="L34" s="65">
        <f t="shared" si="3"/>
        <v>0.6</v>
      </c>
      <c r="M34" s="65">
        <f t="shared" si="3"/>
        <v>0.6</v>
      </c>
      <c r="N34" s="65">
        <f t="shared" si="3"/>
        <v>0.6</v>
      </c>
      <c r="O34" s="65">
        <f t="shared" si="3"/>
        <v>0.6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r84+TPMeHOYthrScFAZy3muXJJOaCfB5NAQ+QdPfKKwxor47xPXqE4+1TaiVapeyKhYL+dyWQraKOe+f7Rrv5w==" saltValue="HDAsk1OSCqQMqeh9fY8x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4tzWhjcudd+Oj04E7DV/BV8jwewi9WrFVSmb3v9aDrZ/5p8W5ujNJqMM0FMcD4Qrjw2TpXq/QVgq9b+bESSWlw==" saltValue="KYftpY6jQ6TsdGZrC7ke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npS30LMkNL78hbIZ3oaYHaWAH4DoP3FeHnlbI4jwKY3bkQvcwXFoftn1La+va295LIJfpzkzW8ZNSs/SoRwaxA==" saltValue="QhK0San0AVSJmIDwuQaI5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9Qol0V7kcCQI4+LI1btAKB/Wbq62yWci+Q2KIa5JKy3TYkV01kB1vzIgzffir7Qc+XYGs6PrPttl5xIVsBXczw==" saltValue="KArb2H2Q9ivFhFJ6QDDBe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ahBIqe3jT8OIbTUCKe/T8sDMbtY15ZDY514hzmC4yBP4ca9oY8Lnq0tJI7544a4tdsSerQ1LhghFpYqb3kYQ8A==" saltValue="mXzOi7QKadvxZuNiHsKR4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4asfKXNZWAwapFpC919+pEiIAih6a5/vDlX38WyWF7I5s/bwj6wCba3ypKiCzR4jZGAetE8osbDtAcgGbb6UIA==" saltValue="d7r3fJNeq4oOAlDRRZ75l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904009.33719999995</v>
      </c>
      <c r="C2" s="53">
        <v>1531000</v>
      </c>
      <c r="D2" s="53">
        <v>2534000</v>
      </c>
      <c r="E2" s="53">
        <v>1744000</v>
      </c>
      <c r="F2" s="53">
        <v>1240000</v>
      </c>
      <c r="G2" s="14">
        <f t="shared" ref="G2:G11" si="0">C2+D2+E2+F2</f>
        <v>7049000</v>
      </c>
      <c r="H2" s="14">
        <f t="shared" ref="H2:H11" si="1">(B2 + stillbirth*B2/(1000-stillbirth))/(1-abortion)</f>
        <v>963472.30372665834</v>
      </c>
      <c r="I2" s="14">
        <f t="shared" ref="I2:I11" si="2">G2-H2</f>
        <v>6085527.6962733418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918586.54500000004</v>
      </c>
      <c r="C3" s="53">
        <v>1560000</v>
      </c>
      <c r="D3" s="53">
        <v>2610000</v>
      </c>
      <c r="E3" s="53">
        <v>1803000</v>
      </c>
      <c r="F3" s="53">
        <v>1279000</v>
      </c>
      <c r="G3" s="14">
        <f t="shared" si="0"/>
        <v>7252000</v>
      </c>
      <c r="H3" s="14">
        <f t="shared" si="1"/>
        <v>979008.35562681814</v>
      </c>
      <c r="I3" s="14">
        <f t="shared" si="2"/>
        <v>6272991.6443731822</v>
      </c>
    </row>
    <row r="4" spans="1:9" ht="15.75" customHeight="1" x14ac:dyDescent="0.2">
      <c r="A4" s="7">
        <f t="shared" si="3"/>
        <v>2023</v>
      </c>
      <c r="B4" s="52">
        <v>933125.54679999989</v>
      </c>
      <c r="C4" s="53">
        <v>1589000</v>
      </c>
      <c r="D4" s="53">
        <v>2684000</v>
      </c>
      <c r="E4" s="53">
        <v>1868000</v>
      </c>
      <c r="F4" s="53">
        <v>1320000</v>
      </c>
      <c r="G4" s="14">
        <f t="shared" si="0"/>
        <v>7461000</v>
      </c>
      <c r="H4" s="14">
        <f t="shared" si="1"/>
        <v>994503.68845326744</v>
      </c>
      <c r="I4" s="14">
        <f t="shared" si="2"/>
        <v>6466496.3115467327</v>
      </c>
    </row>
    <row r="5" spans="1:9" ht="15.75" customHeight="1" x14ac:dyDescent="0.2">
      <c r="A5" s="7">
        <f t="shared" si="3"/>
        <v>2024</v>
      </c>
      <c r="B5" s="52">
        <v>947551.33339999989</v>
      </c>
      <c r="C5" s="53">
        <v>1618000</v>
      </c>
      <c r="D5" s="53">
        <v>2755000</v>
      </c>
      <c r="E5" s="53">
        <v>1937000</v>
      </c>
      <c r="F5" s="53">
        <v>1360000</v>
      </c>
      <c r="G5" s="14">
        <f t="shared" si="0"/>
        <v>7670000</v>
      </c>
      <c r="H5" s="14">
        <f t="shared" si="1"/>
        <v>1009878.3591304756</v>
      </c>
      <c r="I5" s="14">
        <f t="shared" si="2"/>
        <v>6660121.6408695243</v>
      </c>
    </row>
    <row r="6" spans="1:9" ht="15.75" customHeight="1" x14ac:dyDescent="0.2">
      <c r="A6" s="7">
        <f t="shared" si="3"/>
        <v>2025</v>
      </c>
      <c r="B6" s="52">
        <v>961852.5</v>
      </c>
      <c r="C6" s="53">
        <v>1646000</v>
      </c>
      <c r="D6" s="53">
        <v>2822000</v>
      </c>
      <c r="E6" s="53">
        <v>2009000</v>
      </c>
      <c r="F6" s="53">
        <v>1402000</v>
      </c>
      <c r="G6" s="14">
        <f t="shared" si="0"/>
        <v>7879000</v>
      </c>
      <c r="H6" s="14">
        <f t="shared" si="1"/>
        <v>1025120.2126856147</v>
      </c>
      <c r="I6" s="14">
        <f t="shared" si="2"/>
        <v>6853879.7873143852</v>
      </c>
    </row>
    <row r="7" spans="1:9" ht="15.75" customHeight="1" x14ac:dyDescent="0.2">
      <c r="A7" s="7">
        <f t="shared" si="3"/>
        <v>2026</v>
      </c>
      <c r="B7" s="52">
        <v>974579.23080000002</v>
      </c>
      <c r="C7" s="53">
        <v>1674000</v>
      </c>
      <c r="D7" s="53">
        <v>2886000</v>
      </c>
      <c r="E7" s="53">
        <v>2085000</v>
      </c>
      <c r="F7" s="53">
        <v>1444000</v>
      </c>
      <c r="G7" s="14">
        <f t="shared" si="0"/>
        <v>8089000</v>
      </c>
      <c r="H7" s="14">
        <f t="shared" si="1"/>
        <v>1038684.0688740518</v>
      </c>
      <c r="I7" s="14">
        <f t="shared" si="2"/>
        <v>7050315.9311259482</v>
      </c>
    </row>
    <row r="8" spans="1:9" ht="15.75" customHeight="1" x14ac:dyDescent="0.2">
      <c r="A8" s="7">
        <f t="shared" si="3"/>
        <v>2027</v>
      </c>
      <c r="B8" s="52">
        <v>987058.71940000006</v>
      </c>
      <c r="C8" s="53">
        <v>1701000</v>
      </c>
      <c r="D8" s="53">
        <v>2948000</v>
      </c>
      <c r="E8" s="53">
        <v>2166000</v>
      </c>
      <c r="F8" s="53">
        <v>1488000</v>
      </c>
      <c r="G8" s="14">
        <f t="shared" si="0"/>
        <v>8303000</v>
      </c>
      <c r="H8" s="14">
        <f t="shared" si="1"/>
        <v>1051984.4200275184</v>
      </c>
      <c r="I8" s="14">
        <f t="shared" si="2"/>
        <v>7251015.5799724814</v>
      </c>
    </row>
    <row r="9" spans="1:9" ht="15.75" customHeight="1" x14ac:dyDescent="0.2">
      <c r="A9" s="7">
        <f t="shared" si="3"/>
        <v>2028</v>
      </c>
      <c r="B9" s="52">
        <v>999279.07260000019</v>
      </c>
      <c r="C9" s="53">
        <v>1728000</v>
      </c>
      <c r="D9" s="53">
        <v>3006000</v>
      </c>
      <c r="E9" s="53">
        <v>2248000</v>
      </c>
      <c r="F9" s="53">
        <v>1533000</v>
      </c>
      <c r="G9" s="14">
        <f t="shared" si="0"/>
        <v>8515000</v>
      </c>
      <c r="H9" s="14">
        <f t="shared" si="1"/>
        <v>1065008.5906477303</v>
      </c>
      <c r="I9" s="14">
        <f t="shared" si="2"/>
        <v>7449991.40935227</v>
      </c>
    </row>
    <row r="10" spans="1:9" ht="15.75" customHeight="1" x14ac:dyDescent="0.2">
      <c r="A10" s="7">
        <f t="shared" si="3"/>
        <v>2029</v>
      </c>
      <c r="B10" s="52">
        <v>1011141.117</v>
      </c>
      <c r="C10" s="53">
        <v>1758000</v>
      </c>
      <c r="D10" s="53">
        <v>3063000</v>
      </c>
      <c r="E10" s="53">
        <v>2331000</v>
      </c>
      <c r="F10" s="53">
        <v>1582000</v>
      </c>
      <c r="G10" s="14">
        <f t="shared" si="0"/>
        <v>8734000</v>
      </c>
      <c r="H10" s="14">
        <f t="shared" si="1"/>
        <v>1077650.88401206</v>
      </c>
      <c r="I10" s="14">
        <f t="shared" si="2"/>
        <v>7656349.1159879398</v>
      </c>
    </row>
    <row r="11" spans="1:9" ht="15.75" customHeight="1" x14ac:dyDescent="0.2">
      <c r="A11" s="7">
        <f t="shared" si="3"/>
        <v>2030</v>
      </c>
      <c r="B11" s="52">
        <v>1022664.936</v>
      </c>
      <c r="C11" s="53">
        <v>1792000</v>
      </c>
      <c r="D11" s="53">
        <v>3119000</v>
      </c>
      <c r="E11" s="53">
        <v>2411000</v>
      </c>
      <c r="F11" s="53">
        <v>1634000</v>
      </c>
      <c r="G11" s="14">
        <f t="shared" si="0"/>
        <v>8956000</v>
      </c>
      <c r="H11" s="14">
        <f t="shared" si="1"/>
        <v>1089932.7045450739</v>
      </c>
      <c r="I11" s="14">
        <f t="shared" si="2"/>
        <v>7866067.2954549259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0kOY2flQ3U0yAqfqIF1RrztAL2gllVDpXS+22bJvQr3VZHUjws3/PWGlbxl22NXIGEf6YDYN3Ffa8/np9T37Q==" saltValue="12/10dyAs59QzcvijrcXY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5GhxrILODaO1AZMHIvBV1d1fO4k6coua82PhCvLB/+tpYA0ODLjQiHtlkZSMiQo8XQzxHU+pVS8QL/bS5bXW5A==" saltValue="GH6QfAuQfPRjSgbEX+X6A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xkgjQEhP7wXP3QAUf2qfTv2kYFx/MCus4f/7Jomzj8goOSAKczuRaAMrFFAps9Dql4MXEAoHpAgTAAdM9JGVAg==" saltValue="vfrGTyqgCWCcP3wSIxF3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135UOs7Z+Fl8TetB1lPJfBICGiLk8+f8RId2iCgfU33B/pzUfnIZwBma7JcV1DfP2+ro90kiiKSCsQWZD3Stw==" saltValue="fv9kxGha9jIcFZ7cKOi7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V+XbEGvrBUQwutrtyJtxsUBG8CVMDPxsS0Zy/O0+2IwiAZhzqcQN4H6guFiGyZ8q+Q9oOqi3sQKMwjMBAqhVOQ==" saltValue="rt2M9GjgMIOjQkWSVKMr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7TuryBQAnTZQjL+amINXRv1DqSG7NgaPSnkOPQpR4QqJo4PxASE5ADjFzdwAvtHe0Y5fCvotAYY6cAVvguVqw==" saltValue="yaK7fErW6bzfVuYEy7Yw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FGRNdICTAAFvpRDxZyomdaFVesSXFeBrZALBdKLiMM4ANLcetoy0Xm9LhJDVG8Oal9gSWcgnsnmkNI3N/g1eKg==" saltValue="Slj1EMClQlUvsLa+HwtQ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hkE/5lc+bVCTUoZ3S5Lv/dTja0NE2dxpMxryQ23KoGNg0aQsmOIsuMtmJIpMaLwBDLfgVrqoorBJ4nbciLuqQ==" saltValue="JlN5/1JHvt0HO+KNU2n9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/XSAJMfxgxYXRzbcuUMLBdnOQVXN/b4YoUuKX+ocVzfSx9pOcZ5BKWoXhAu/+7UCdQKbA+eLYiuwm7SXkxom7g==" saltValue="fEPRC91+9OGMN5e7J/Tt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y2WCHcE9/86tylR7Nb62rVRxZG3+gFGrih2LpvaW+2Vce2yaoZDf6YW0LpAKH0WCw5RwNFK2Cu/mG2lckjpuA==" saltValue="+1PKgcEyuVRyFEPNl+hLd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5.5445651726372504E-3</v>
      </c>
    </row>
    <row r="4" spans="1:8" ht="15.75" customHeight="1" x14ac:dyDescent="0.2">
      <c r="B4" s="16" t="s">
        <v>79</v>
      </c>
      <c r="C4" s="54">
        <v>0.14791573518178139</v>
      </c>
    </row>
    <row r="5" spans="1:8" ht="15.75" customHeight="1" x14ac:dyDescent="0.2">
      <c r="B5" s="16" t="s">
        <v>80</v>
      </c>
      <c r="C5" s="54">
        <v>7.185008661766909E-2</v>
      </c>
    </row>
    <row r="6" spans="1:8" ht="15.75" customHeight="1" x14ac:dyDescent="0.2">
      <c r="B6" s="16" t="s">
        <v>81</v>
      </c>
      <c r="C6" s="54">
        <v>0.29165077666121969</v>
      </c>
    </row>
    <row r="7" spans="1:8" ht="15.75" customHeight="1" x14ac:dyDescent="0.2">
      <c r="B7" s="16" t="s">
        <v>82</v>
      </c>
      <c r="C7" s="54">
        <v>0.27033335999854691</v>
      </c>
    </row>
    <row r="8" spans="1:8" ht="15.75" customHeight="1" x14ac:dyDescent="0.2">
      <c r="B8" s="16" t="s">
        <v>83</v>
      </c>
      <c r="C8" s="54">
        <v>6.2032413143874136E-3</v>
      </c>
    </row>
    <row r="9" spans="1:8" ht="15.75" customHeight="1" x14ac:dyDescent="0.2">
      <c r="B9" s="16" t="s">
        <v>84</v>
      </c>
      <c r="C9" s="54">
        <v>0.1286651312772705</v>
      </c>
    </row>
    <row r="10" spans="1:8" ht="15.75" customHeight="1" x14ac:dyDescent="0.2">
      <c r="B10" s="16" t="s">
        <v>85</v>
      </c>
      <c r="C10" s="54">
        <v>7.7837103776487643E-2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0.15406446699789661</v>
      </c>
      <c r="D14" s="54">
        <v>0.15406446699789661</v>
      </c>
      <c r="E14" s="54">
        <v>0.15406446699789661</v>
      </c>
      <c r="F14" s="54">
        <v>0.15406446699789661</v>
      </c>
    </row>
    <row r="15" spans="1:8" ht="15.75" customHeight="1" x14ac:dyDescent="0.2">
      <c r="B15" s="16" t="s">
        <v>88</v>
      </c>
      <c r="C15" s="54">
        <v>0.27096512442792348</v>
      </c>
      <c r="D15" s="54">
        <v>0.27096512442792348</v>
      </c>
      <c r="E15" s="54">
        <v>0.27096512442792348</v>
      </c>
      <c r="F15" s="54">
        <v>0.27096512442792348</v>
      </c>
    </row>
    <row r="16" spans="1:8" ht="15.75" customHeight="1" x14ac:dyDescent="0.2">
      <c r="B16" s="16" t="s">
        <v>89</v>
      </c>
      <c r="C16" s="54">
        <v>3.9280951696186693E-2</v>
      </c>
      <c r="D16" s="54">
        <v>3.9280951696186693E-2</v>
      </c>
      <c r="E16" s="54">
        <v>3.9280951696186693E-2</v>
      </c>
      <c r="F16" s="54">
        <v>3.9280951696186693E-2</v>
      </c>
    </row>
    <row r="17" spans="1:8" ht="15.75" customHeight="1" x14ac:dyDescent="0.2">
      <c r="B17" s="16" t="s">
        <v>90</v>
      </c>
      <c r="C17" s="54">
        <v>8.9683357823850864E-3</v>
      </c>
      <c r="D17" s="54">
        <v>8.9683357823850864E-3</v>
      </c>
      <c r="E17" s="54">
        <v>8.9683357823850864E-3</v>
      </c>
      <c r="F17" s="54">
        <v>8.9683357823850864E-3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2.592685319766886E-2</v>
      </c>
      <c r="D19" s="54">
        <v>2.592685319766886E-2</v>
      </c>
      <c r="E19" s="54">
        <v>2.592685319766886E-2</v>
      </c>
      <c r="F19" s="54">
        <v>2.592685319766886E-2</v>
      </c>
    </row>
    <row r="20" spans="1:8" ht="15.75" customHeight="1" x14ac:dyDescent="0.2">
      <c r="B20" s="16" t="s">
        <v>93</v>
      </c>
      <c r="C20" s="54">
        <v>1.235912710016283E-2</v>
      </c>
      <c r="D20" s="54">
        <v>1.235912710016283E-2</v>
      </c>
      <c r="E20" s="54">
        <v>1.235912710016283E-2</v>
      </c>
      <c r="F20" s="54">
        <v>1.235912710016283E-2</v>
      </c>
    </row>
    <row r="21" spans="1:8" ht="15.75" customHeight="1" x14ac:dyDescent="0.2">
      <c r="B21" s="16" t="s">
        <v>94</v>
      </c>
      <c r="C21" s="54">
        <v>0.1534064246967988</v>
      </c>
      <c r="D21" s="54">
        <v>0.1534064246967988</v>
      </c>
      <c r="E21" s="54">
        <v>0.1534064246967988</v>
      </c>
      <c r="F21" s="54">
        <v>0.1534064246967988</v>
      </c>
    </row>
    <row r="22" spans="1:8" ht="15.75" customHeight="1" x14ac:dyDescent="0.2">
      <c r="B22" s="16" t="s">
        <v>95</v>
      </c>
      <c r="C22" s="54">
        <v>0.33502871610097767</v>
      </c>
      <c r="D22" s="54">
        <v>0.33502871610097767</v>
      </c>
      <c r="E22" s="54">
        <v>0.33502871610097767</v>
      </c>
      <c r="F22" s="54">
        <v>0.33502871610097767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8.8000000000000009E-2</v>
      </c>
    </row>
    <row r="27" spans="1:8" ht="15.75" customHeight="1" x14ac:dyDescent="0.2">
      <c r="B27" s="16" t="s">
        <v>102</v>
      </c>
      <c r="C27" s="54">
        <v>9.0000000000000011E-3</v>
      </c>
    </row>
    <row r="28" spans="1:8" ht="15.75" customHeight="1" x14ac:dyDescent="0.2">
      <c r="B28" s="16" t="s">
        <v>103</v>
      </c>
      <c r="C28" s="54">
        <v>0.15679999999999999</v>
      </c>
    </row>
    <row r="29" spans="1:8" ht="15.75" customHeight="1" x14ac:dyDescent="0.2">
      <c r="B29" s="16" t="s">
        <v>104</v>
      </c>
      <c r="C29" s="54">
        <v>0.16880000000000001</v>
      </c>
    </row>
    <row r="30" spans="1:8" ht="15.75" customHeight="1" x14ac:dyDescent="0.2">
      <c r="B30" s="16" t="s">
        <v>2</v>
      </c>
      <c r="C30" s="54">
        <v>0.10589999999999999</v>
      </c>
    </row>
    <row r="31" spans="1:8" ht="15.75" customHeight="1" x14ac:dyDescent="0.2">
      <c r="B31" s="16" t="s">
        <v>105</v>
      </c>
      <c r="C31" s="54">
        <v>0.1104</v>
      </c>
    </row>
    <row r="32" spans="1:8" ht="15.75" customHeight="1" x14ac:dyDescent="0.2">
      <c r="B32" s="16" t="s">
        <v>106</v>
      </c>
      <c r="C32" s="54">
        <v>1.89E-2</v>
      </c>
    </row>
    <row r="33" spans="2:3" ht="15.75" customHeight="1" x14ac:dyDescent="0.2">
      <c r="B33" s="16" t="s">
        <v>107</v>
      </c>
      <c r="C33" s="54">
        <v>8.4900000000000003E-2</v>
      </c>
    </row>
    <row r="34" spans="2:3" ht="15.75" customHeight="1" x14ac:dyDescent="0.2">
      <c r="B34" s="16" t="s">
        <v>108</v>
      </c>
      <c r="C34" s="54">
        <v>0.25730000000223519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B/oKoh6Fux8bdkx7LIb61ZTTqM3WnEzq2+VBx/ST+sRLKaWcgm0VqAD97RRCLFVBfd70+nLcNfQSKOJKSQk2ZQ==" saltValue="F5uKnY7gzU0RHftawSgt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0.4526038</v>
      </c>
      <c r="D2" s="55">
        <v>0.4526038</v>
      </c>
      <c r="E2" s="55">
        <v>0.36654441999999998</v>
      </c>
      <c r="F2" s="55">
        <v>0.22489872</v>
      </c>
      <c r="G2" s="55">
        <v>0.22306248000000001</v>
      </c>
    </row>
    <row r="3" spans="1:15" ht="15.75" customHeight="1" x14ac:dyDescent="0.2">
      <c r="B3" s="7" t="s">
        <v>113</v>
      </c>
      <c r="C3" s="55">
        <v>0.33478965999999999</v>
      </c>
      <c r="D3" s="55">
        <v>0.33478965999999999</v>
      </c>
      <c r="E3" s="55">
        <v>0.32832039000000002</v>
      </c>
      <c r="F3" s="55">
        <v>0.31500969000000001</v>
      </c>
      <c r="G3" s="55">
        <v>0.31730032000000002</v>
      </c>
    </row>
    <row r="4" spans="1:15" ht="15.75" customHeight="1" x14ac:dyDescent="0.2">
      <c r="B4" s="7" t="s">
        <v>114</v>
      </c>
      <c r="C4" s="56">
        <v>0.13490774</v>
      </c>
      <c r="D4" s="56">
        <v>0.13490774</v>
      </c>
      <c r="E4" s="56">
        <v>0.22570744000000001</v>
      </c>
      <c r="F4" s="56">
        <v>0.28417059</v>
      </c>
      <c r="G4" s="56">
        <v>0.30031658</v>
      </c>
    </row>
    <row r="5" spans="1:15" ht="15.75" customHeight="1" x14ac:dyDescent="0.2">
      <c r="B5" s="7" t="s">
        <v>115</v>
      </c>
      <c r="C5" s="56">
        <v>7.7698789000000004E-2</v>
      </c>
      <c r="D5" s="56">
        <v>7.7698789000000004E-2</v>
      </c>
      <c r="E5" s="56">
        <v>7.9427742999999995E-2</v>
      </c>
      <c r="F5" s="56">
        <v>0.17592099999999999</v>
      </c>
      <c r="G5" s="56">
        <v>0.15932064000000001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0.77549071999999997</v>
      </c>
      <c r="D8" s="55">
        <v>0.77549071999999997</v>
      </c>
      <c r="E8" s="55">
        <v>0.72260986000000005</v>
      </c>
      <c r="F8" s="55">
        <v>0.65432846</v>
      </c>
      <c r="G8" s="55">
        <v>0.67709937999999992</v>
      </c>
    </row>
    <row r="9" spans="1:15" ht="15.75" customHeight="1" x14ac:dyDescent="0.2">
      <c r="B9" s="7" t="s">
        <v>118</v>
      </c>
      <c r="C9" s="55">
        <v>0.16005095</v>
      </c>
      <c r="D9" s="55">
        <v>0.16005095</v>
      </c>
      <c r="E9" s="55">
        <v>0.19882946000000001</v>
      </c>
      <c r="F9" s="55">
        <v>0.26338437999999997</v>
      </c>
      <c r="G9" s="55">
        <v>0.26746039999999999</v>
      </c>
    </row>
    <row r="10" spans="1:15" ht="15.75" customHeight="1" x14ac:dyDescent="0.2">
      <c r="B10" s="7" t="s">
        <v>119</v>
      </c>
      <c r="C10" s="56">
        <v>4.7835646000000002E-2</v>
      </c>
      <c r="D10" s="56">
        <v>4.7835646000000002E-2</v>
      </c>
      <c r="E10" s="56">
        <v>6.3961705999999993E-2</v>
      </c>
      <c r="F10" s="56">
        <v>6.7669435E-2</v>
      </c>
      <c r="G10" s="56">
        <v>4.9714379000000003E-2</v>
      </c>
    </row>
    <row r="11" spans="1:15" ht="15.75" customHeight="1" x14ac:dyDescent="0.2">
      <c r="B11" s="7" t="s">
        <v>120</v>
      </c>
      <c r="C11" s="56">
        <v>1.6622659000000001E-2</v>
      </c>
      <c r="D11" s="56">
        <v>1.6622659000000001E-2</v>
      </c>
      <c r="E11" s="56">
        <v>1.4598946999999999E-2</v>
      </c>
      <c r="F11" s="56">
        <v>1.4617740000000001E-2</v>
      </c>
      <c r="G11" s="56">
        <v>5.7258028000000006E-3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0.78465574125000004</v>
      </c>
      <c r="D14" s="57">
        <v>0.77095435153199998</v>
      </c>
      <c r="E14" s="57">
        <v>0.77095435153199998</v>
      </c>
      <c r="F14" s="57">
        <v>0.43645716483000002</v>
      </c>
      <c r="G14" s="57">
        <v>0.43645716483000002</v>
      </c>
      <c r="H14" s="58">
        <v>0.35599999999999998</v>
      </c>
      <c r="I14" s="58">
        <v>0.35599999999999998</v>
      </c>
      <c r="J14" s="58">
        <v>0.35599999999999998</v>
      </c>
      <c r="K14" s="58">
        <v>0.35599999999999998</v>
      </c>
      <c r="L14" s="58">
        <v>0.46494788073799997</v>
      </c>
      <c r="M14" s="58">
        <v>0.29313581804650002</v>
      </c>
      <c r="N14" s="58">
        <v>0.35113593779199997</v>
      </c>
      <c r="O14" s="58">
        <v>0.38588890441150009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0.41099271906940049</v>
      </c>
      <c r="D15" s="55">
        <f t="shared" si="0"/>
        <v>0.40381610502174237</v>
      </c>
      <c r="E15" s="55">
        <f t="shared" si="0"/>
        <v>0.40381610502174237</v>
      </c>
      <c r="F15" s="55">
        <f t="shared" si="0"/>
        <v>0.22861072378702005</v>
      </c>
      <c r="G15" s="55">
        <f t="shared" si="0"/>
        <v>0.22861072378702005</v>
      </c>
      <c r="H15" s="55">
        <f t="shared" si="0"/>
        <v>0.18646828194441198</v>
      </c>
      <c r="I15" s="55">
        <f t="shared" si="0"/>
        <v>0.18646828194441198</v>
      </c>
      <c r="J15" s="55">
        <f t="shared" si="0"/>
        <v>0.18646828194441198</v>
      </c>
      <c r="K15" s="55">
        <f t="shared" si="0"/>
        <v>0.18646828194441198</v>
      </c>
      <c r="L15" s="55">
        <f t="shared" si="0"/>
        <v>0.243533799199186</v>
      </c>
      <c r="M15" s="55">
        <f t="shared" si="0"/>
        <v>0.1535408212570242</v>
      </c>
      <c r="N15" s="55">
        <f t="shared" si="0"/>
        <v>0.1839205478904892</v>
      </c>
      <c r="O15" s="55">
        <f t="shared" si="0"/>
        <v>0.20212371075006696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n78GhjXbozSSUco0Y2qcB6hzBPCjUwjRy2hZeTm4qyxK5WZDzvJKqXpGbSKz7V7dBELJtnSokUT53QJI7KLUtQ==" saltValue="Ln8J+RGpbGhdh5tEQhOC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0.73930709999999999</v>
      </c>
      <c r="D2" s="56">
        <v>0.45399879999999998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0.19672339999999999</v>
      </c>
      <c r="D3" s="56">
        <v>0.25663770000000002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5.3148039999999987E-2</v>
      </c>
      <c r="D4" s="56">
        <v>0.27521590000000001</v>
      </c>
      <c r="E4" s="56">
        <v>0.98674428462982211</v>
      </c>
      <c r="F4" s="56">
        <v>0.79345661401748702</v>
      </c>
      <c r="G4" s="56">
        <v>0</v>
      </c>
    </row>
    <row r="5" spans="1:7" x14ac:dyDescent="0.2">
      <c r="B5" s="98" t="s">
        <v>132</v>
      </c>
      <c r="C5" s="55">
        <v>1.08214600000001E-2</v>
      </c>
      <c r="D5" s="55">
        <v>1.41476E-2</v>
      </c>
      <c r="E5" s="55">
        <v>1.325571537017794E-2</v>
      </c>
      <c r="F5" s="55">
        <v>0.20654338598251301</v>
      </c>
      <c r="G5" s="55">
        <v>1</v>
      </c>
    </row>
  </sheetData>
  <sheetProtection algorithmName="SHA-512" hashValue="RUnUWEbgec6Aodqu5iFm3tt2wwNFx/LmlqQ84EwAi4aioQOOLf/tHN5VDDJH28DbmHblgNydvwjcIpIdDjPXXA==" saltValue="Mdq+E4zEev8GJr/sxF1xn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EB53fZwKWEUEy+dzh4iEDk14Euz4hFRBQowb4lBsSJJoTrWiTwBqbMqo8ycpBalqCbxdtR/8l4m98QjPECL8BQ==" saltValue="itG0Lf/pTVeOO0cF/cdQ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TOByyUJMbJ3774jlo1KbdQg2kRihkNMuP8H5caavupkxaheNONbJRQ2tAkLVF4eJnBNmkiHfWJ/ABOWhEa1opw==" saltValue="utbMjTNJYRkFg86Ojv2o8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dWzKrfQlGPcRtu24uGA2EPFyfyrCPxYSb2SIy/ucGfY+6hQ0tA06MkSHp5MD/o9LOiSnGqFEWsyGJ/U1lLg/Ow==" saltValue="O2Hvi02C4qosQCUNB04A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2Cnyi1ZzKX8xp7tv8aXnSc5jF5VAFpjzSBVt1AxewM44Qr0UTJR6W1f1R6Yoa5yx5358Q/xob/gic6cW6KkvVg==" saltValue="QZGigSRCJpMZNryTXYBca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2022-02-02T07:42:37Z</dcterms:modified>
</cp:coreProperties>
</file>