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93B8E7ED-E6D0-4B4E-8336-FAB7A3214A8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G39" i="2"/>
  <c r="H38" i="2"/>
  <c r="G38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H2" i="2"/>
  <c r="G2" i="2"/>
  <c r="A2" i="2"/>
  <c r="A32" i="2" s="1"/>
  <c r="C33" i="1"/>
  <c r="C20" i="1"/>
  <c r="I40" i="2" l="1"/>
  <c r="I3" i="2"/>
  <c r="I7" i="2"/>
  <c r="I11" i="2"/>
  <c r="I38" i="2"/>
  <c r="I5" i="2"/>
  <c r="I9" i="2"/>
  <c r="I2" i="2"/>
  <c r="I6" i="2"/>
  <c r="I10" i="2"/>
  <c r="I39" i="2"/>
  <c r="A20" i="2"/>
  <c r="A25" i="2"/>
  <c r="A18" i="2"/>
  <c r="A26" i="2"/>
  <c r="A34" i="2"/>
  <c r="A39" i="2"/>
  <c r="A17" i="2"/>
  <c r="A33" i="2"/>
  <c r="A19" i="2"/>
  <c r="A27" i="2"/>
  <c r="A35" i="2"/>
  <c r="A14" i="2"/>
  <c r="A22" i="2"/>
  <c r="A30" i="2"/>
  <c r="A38" i="2"/>
  <c r="A40" i="2"/>
  <c r="D58" i="20"/>
  <c r="A28" i="2"/>
  <c r="A29" i="2"/>
  <c r="A12" i="2"/>
  <c r="A36" i="2"/>
  <c r="A13" i="2"/>
  <c r="A21" i="2"/>
  <c r="A37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<sst xmlns="http://schemas.openxmlformats.org/spreadsheetml/2006/main" count="2092" uniqueCount="337">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</sst>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3641964.96875</v>
      </c>
    </row>
    <row r="8" spans="1:3" ht="15" customHeight="1" x14ac:dyDescent="0.2">
      <c r="B8" s="7" t="s">
        <v>19</v>
      </c>
      <c r="C8" s="46">
        <v>0.17699999999999999</v>
      </c>
    </row>
    <row r="9" spans="1:3" ht="15" customHeight="1" x14ac:dyDescent="0.2">
      <c r="B9" s="7" t="s">
        <v>20</v>
      </c>
      <c r="C9" s="47">
        <v>0.9</v>
      </c>
    </row>
    <row r="10" spans="1:3" ht="15" customHeight="1" x14ac:dyDescent="0.2">
      <c r="B10" s="7" t="s">
        <v>21</v>
      </c>
      <c r="C10" s="47">
        <v>0.26102539062500002</v>
      </c>
    </row>
    <row r="11" spans="1:3" ht="15" customHeight="1" x14ac:dyDescent="0.2">
      <c r="B11" s="7" t="s">
        <v>22</v>
      </c>
      <c r="C11" s="46">
        <v>0.38</v>
      </c>
    </row>
    <row r="12" spans="1:3" ht="15" customHeight="1" x14ac:dyDescent="0.2">
      <c r="B12" s="7" t="s">
        <v>23</v>
      </c>
      <c r="C12" s="46">
        <v>0.23</v>
      </c>
    </row>
    <row r="13" spans="1:3" ht="15" customHeight="1" x14ac:dyDescent="0.2">
      <c r="B13" s="7" t="s">
        <v>24</v>
      </c>
      <c r="C13" s="46">
        <v>0.54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0.14249999999999999</v>
      </c>
    </row>
    <row r="24" spans="1:3" ht="15" customHeight="1" x14ac:dyDescent="0.2">
      <c r="B24" s="12" t="s">
        <v>33</v>
      </c>
      <c r="C24" s="47">
        <v>0.43409999999999999</v>
      </c>
    </row>
    <row r="25" spans="1:3" ht="15" customHeight="1" x14ac:dyDescent="0.2">
      <c r="B25" s="12" t="s">
        <v>34</v>
      </c>
      <c r="C25" s="47">
        <v>0.32079999999999997</v>
      </c>
    </row>
    <row r="26" spans="1:3" ht="15" customHeight="1" x14ac:dyDescent="0.2">
      <c r="B26" s="12" t="s">
        <v>35</v>
      </c>
      <c r="C26" s="47">
        <v>0.1026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0.17699999999999999</v>
      </c>
    </row>
    <row r="30" spans="1:3" ht="14.25" customHeight="1" x14ac:dyDescent="0.2">
      <c r="B30" s="22" t="s">
        <v>38</v>
      </c>
      <c r="C30" s="49">
        <v>5.5E-2</v>
      </c>
    </row>
    <row r="31" spans="1:3" ht="14.25" customHeight="1" x14ac:dyDescent="0.2">
      <c r="B31" s="22" t="s">
        <v>39</v>
      </c>
      <c r="C31" s="49">
        <v>0.14799999999999999</v>
      </c>
    </row>
    <row r="32" spans="1:3" ht="14.25" customHeight="1" x14ac:dyDescent="0.2">
      <c r="B32" s="22" t="s">
        <v>40</v>
      </c>
      <c r="C32" s="49">
        <v>0.62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32.134367036030604</v>
      </c>
    </row>
    <row r="38" spans="1:5" ht="15" customHeight="1" x14ac:dyDescent="0.2">
      <c r="B38" s="28" t="s">
        <v>45</v>
      </c>
      <c r="C38" s="117">
        <v>60.209543884433501</v>
      </c>
      <c r="D38" s="9"/>
      <c r="E38" s="10"/>
    </row>
    <row r="39" spans="1:5" ht="15" customHeight="1" x14ac:dyDescent="0.2">
      <c r="B39" s="28" t="s">
        <v>46</v>
      </c>
      <c r="C39" s="117">
        <v>94.035418306663303</v>
      </c>
      <c r="D39" s="9"/>
      <c r="E39" s="9"/>
    </row>
    <row r="40" spans="1:5" ht="15" customHeight="1" x14ac:dyDescent="0.2">
      <c r="B40" s="28" t="s">
        <v>47</v>
      </c>
      <c r="C40" s="117">
        <v>562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19.70362102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1.8574299999999998E-2</v>
      </c>
      <c r="D45" s="9"/>
    </row>
    <row r="46" spans="1:5" ht="15.75" customHeight="1" x14ac:dyDescent="0.2">
      <c r="B46" s="28" t="s">
        <v>52</v>
      </c>
      <c r="C46" s="47">
        <v>9.7151500000000002E-2</v>
      </c>
      <c r="D46" s="9"/>
    </row>
    <row r="47" spans="1:5" ht="15.75" customHeight="1" x14ac:dyDescent="0.2">
      <c r="B47" s="28" t="s">
        <v>53</v>
      </c>
      <c r="C47" s="47">
        <v>0.33340730000000002</v>
      </c>
      <c r="D47" s="9"/>
      <c r="E47" s="10"/>
    </row>
    <row r="48" spans="1:5" ht="15" customHeight="1" x14ac:dyDescent="0.2">
      <c r="B48" s="28" t="s">
        <v>54</v>
      </c>
      <c r="C48" s="48">
        <v>0.55086689999999994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0.39852057180784439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OzM+gFxzjHTKSEv89lENsnlyhlAhAQTAdqmdgBKH7qsTGfyHd4S3MvC9jVqFd0stEeCRAd40RCVZS/ey/7eHyA==" saltValue="DsSBGdIITfWAecRuzVdo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0.1022219253944</v>
      </c>
      <c r="C2" s="115">
        <v>0.95</v>
      </c>
      <c r="D2" s="116">
        <v>36.571690758964152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44.673915322947977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77.994484382723172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0.1930432460298625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14.198977192068339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14.198977192068339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14.198977192068339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14.198977192068339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14.198977192068339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14.198977192068339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0.83702247619628911</v>
      </c>
      <c r="C16" s="115">
        <v>0.95</v>
      </c>
      <c r="D16" s="116">
        <v>0.25525323351447138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0.12279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0.2174344</v>
      </c>
      <c r="C18" s="115">
        <v>0.95</v>
      </c>
      <c r="D18" s="116">
        <v>1.899304380682495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0.2174344</v>
      </c>
      <c r="C19" s="115">
        <v>0.95</v>
      </c>
      <c r="D19" s="116">
        <v>1.899304380682495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0.66819469999999992</v>
      </c>
      <c r="C21" s="115">
        <v>0.95</v>
      </c>
      <c r="D21" s="116">
        <v>1.901510417689166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24.209172725963409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4.6647271427629606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0.50002352472347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0.28031230000000001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20.51058971486929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0.15360070000000001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0.13500000000000001</v>
      </c>
      <c r="C29" s="115">
        <v>0.95</v>
      </c>
      <c r="D29" s="116">
        <v>64.674005141426761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2.213974651533833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0.49047047831897028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0.64071502690000004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0.89772540000000012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0.45494628972454798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0.52232083918447403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3.8385823182066949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0.39335420340947203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EM6PCD/42E3WkUwTsOGFXkS/JtCmS5DVZeePjoc2daTYUx0QM82LiAbbavyE3JGTetNMa1P+Z16BC1CpM9f/g==" saltValue="B4esoazihEv0r0I2kHr/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rMfBQ8XT6TFN3lGHYFKHk3Wf1z50os1PkNoVZORK9rPxkYe329cugpbTrK2o5jAtWIxmyZ/f0Bi+pQJOeXr1YA==" saltValue="jsEqzopDE+Dv9W39x+BY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uufGpvRwBkGTB8SPeW28Z8e6gvKEPJltcZ8dlqX8GkUPVxgE1hsma5Q7329ewGWtsz6FQHawwiejl8cMW2PG7Q==" saltValue="HrKhhCdF1bgIBNiZhK35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0.16189893200000002</v>
      </c>
      <c r="C3" s="18">
        <f>frac_mam_1_5months * 2.6</f>
        <v>0.16189893200000002</v>
      </c>
      <c r="D3" s="18">
        <f>frac_mam_6_11months * 2.6</f>
        <v>0.32877181999999999</v>
      </c>
      <c r="E3" s="18">
        <f>frac_mam_12_23months * 2.6</f>
        <v>0.23138389819999999</v>
      </c>
      <c r="F3" s="18">
        <f>frac_mam_24_59months * 2.6</f>
        <v>0.11112080460000001</v>
      </c>
    </row>
    <row r="4" spans="1:6" ht="15.75" customHeight="1" x14ac:dyDescent="0.2">
      <c r="A4" s="4" t="s">
        <v>208</v>
      </c>
      <c r="B4" s="18">
        <f>frac_sam_1month * 2.6</f>
        <v>8.7296996799999999E-2</v>
      </c>
      <c r="C4" s="18">
        <f>frac_sam_1_5months * 2.6</f>
        <v>8.7296996799999999E-2</v>
      </c>
      <c r="D4" s="18">
        <f>frac_sam_6_11months * 2.6</f>
        <v>9.6046150200000013E-2</v>
      </c>
      <c r="E4" s="18">
        <f>frac_sam_12_23months * 2.6</f>
        <v>0.11364282019999999</v>
      </c>
      <c r="F4" s="18">
        <f>frac_sam_24_59months * 2.6</f>
        <v>3.9877598799999997E-2</v>
      </c>
    </row>
  </sheetData>
  <sheetProtection algorithmName="SHA-512" hashValue="eX16dVEU0yh3K1MQktM46ZHsz7ir2nDNdjJrjX6WeREtONGlxTYLbNYvIJBqSeOMXqxJsfwUxASKH+gsTbySNg==" saltValue="HDs394FuGCt33l3QY5Wu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0.23</v>
      </c>
      <c r="E10" s="65">
        <f>IF(ISBLANK(comm_deliv), frac_children_health_facility,1)</f>
        <v>0.23</v>
      </c>
      <c r="F10" s="65">
        <f>IF(ISBLANK(comm_deliv), frac_children_health_facility,1)</f>
        <v>0.23</v>
      </c>
      <c r="G10" s="65">
        <f>IF(ISBLANK(comm_deliv), frac_children_health_facility,1)</f>
        <v>0.23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</v>
      </c>
      <c r="I18" s="65">
        <f>frac_PW_health_facility</f>
        <v>0.38</v>
      </c>
      <c r="J18" s="65">
        <f>frac_PW_health_facility</f>
        <v>0.38</v>
      </c>
      <c r="K18" s="65">
        <f>frac_PW_health_facility</f>
        <v>0.38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</v>
      </c>
      <c r="I19" s="65">
        <f>frac_malaria_risk</f>
        <v>0.9</v>
      </c>
      <c r="J19" s="65">
        <f>frac_malaria_risk</f>
        <v>0.9</v>
      </c>
      <c r="K19" s="65">
        <f>frac_malaria_risk</f>
        <v>0.9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0.54</v>
      </c>
      <c r="M24" s="65">
        <f>famplan_unmet_need</f>
        <v>0.54</v>
      </c>
      <c r="N24" s="65">
        <f>famplan_unmet_need</f>
        <v>0.54</v>
      </c>
      <c r="O24" s="65">
        <f>famplan_unmet_need</f>
        <v>0.54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0.38956524482421873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0.16695653349609374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0.18245283105468749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0.26102539062500002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0.9</v>
      </c>
      <c r="D34" s="65">
        <f t="shared" si="3"/>
        <v>0.9</v>
      </c>
      <c r="E34" s="65">
        <f t="shared" si="3"/>
        <v>0.9</v>
      </c>
      <c r="F34" s="65">
        <f t="shared" si="3"/>
        <v>0.9</v>
      </c>
      <c r="G34" s="65">
        <f t="shared" si="3"/>
        <v>0.9</v>
      </c>
      <c r="H34" s="65">
        <f t="shared" si="3"/>
        <v>0.9</v>
      </c>
      <c r="I34" s="65">
        <f t="shared" si="3"/>
        <v>0.9</v>
      </c>
      <c r="J34" s="65">
        <f t="shared" si="3"/>
        <v>0.9</v>
      </c>
      <c r="K34" s="65">
        <f t="shared" si="3"/>
        <v>0.9</v>
      </c>
      <c r="L34" s="65">
        <f t="shared" si="3"/>
        <v>0.9</v>
      </c>
      <c r="M34" s="65">
        <f t="shared" si="3"/>
        <v>0.9</v>
      </c>
      <c r="N34" s="65">
        <f t="shared" si="3"/>
        <v>0.9</v>
      </c>
      <c r="O34" s="65">
        <f t="shared" si="3"/>
        <v>0.9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f/FraT9Yeywffv38SbN2bh60/anw6ws5XDSskzDpGIdVLgfR4gi6yIMKcr/UDw4Uqisp/tmsNuZgcgB4KhBEag==" saltValue="zX+KXBh5mB+bZ93Kgd1O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zVTp+tWKbMN1+Y0oYVJK7gCF+fuZO7xQtNJS3OQSrHLKLb/dY//oQKyxPTau9RhL53hRF4DxZCWOcz1QcWM/Fg==" saltValue="fictBVHWsc1kjdFQp8RG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8aCnoiW2YsWVxypdtJuH8ODdCcGif7as6YzFQECLu4yoY/u+9kKHafnQaIpBEkp7y5pQkolaRzm1O6YKft7NEA==" saltValue="wHLIlTTfgsBH29za29vR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Num9Y5dKuSXt1+QNyxk4d/5Tbnx6iFmkCDJ5qYX47+1xw9spzn83VXl879UatSYnV3AR8pP3YoKLMK1h/WnGLw==" saltValue="Fu39mh/UsXtxqU+Yi7QHn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tdrCHsMAZWIN2nXOkkBsatGsz6cZiCLM7vsRj03arzTZsmpF8DlubHBf2tj4ltWxgG83XhmG8ooXXKzRivzGw==" saltValue="rZSkMPD0hnbgD7/jIGTe8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dhb+bGGjA48WmrSq09j+QkOkv18Gp9Yj7qMPPmO4zEQVcF2YcDhG4FqrBYXnoq1utKoe6nEdZwINDn/htsMLnw==" saltValue="8g40TZ6B/CVOoX9rmLro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838369.2324000001</v>
      </c>
      <c r="C2" s="53">
        <v>1155000</v>
      </c>
      <c r="D2" s="53">
        <v>1654000</v>
      </c>
      <c r="E2" s="53">
        <v>1113000</v>
      </c>
      <c r="F2" s="53">
        <v>782000</v>
      </c>
      <c r="G2" s="14">
        <f t="shared" ref="G2:G11" si="0">C2+D2+E2+F2</f>
        <v>4704000</v>
      </c>
      <c r="H2" s="14">
        <f t="shared" ref="H2:H11" si="1">(B2 + stillbirth*B2/(1000-stillbirth))/(1-abortion)</f>
        <v>896457.19753496838</v>
      </c>
      <c r="I2" s="14">
        <f t="shared" ref="I2:I11" si="2">G2-H2</f>
        <v>3807542.8024650319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854115.37900000007</v>
      </c>
      <c r="C3" s="53">
        <v>1201000</v>
      </c>
      <c r="D3" s="53">
        <v>1717000</v>
      </c>
      <c r="E3" s="53">
        <v>1144000</v>
      </c>
      <c r="F3" s="53">
        <v>808000</v>
      </c>
      <c r="G3" s="14">
        <f t="shared" si="0"/>
        <v>4870000</v>
      </c>
      <c r="H3" s="14">
        <f t="shared" si="1"/>
        <v>913294.34506792552</v>
      </c>
      <c r="I3" s="14">
        <f t="shared" si="2"/>
        <v>3956705.6549320742</v>
      </c>
    </row>
    <row r="4" spans="1:9" ht="15.75" customHeight="1" x14ac:dyDescent="0.2">
      <c r="A4" s="7">
        <f t="shared" si="3"/>
        <v>2023</v>
      </c>
      <c r="B4" s="52">
        <v>869957.17120000022</v>
      </c>
      <c r="C4" s="53">
        <v>1249000</v>
      </c>
      <c r="D4" s="53">
        <v>1783000</v>
      </c>
      <c r="E4" s="53">
        <v>1177000</v>
      </c>
      <c r="F4" s="53">
        <v>834000</v>
      </c>
      <c r="G4" s="14">
        <f t="shared" si="0"/>
        <v>5043000</v>
      </c>
      <c r="H4" s="14">
        <f t="shared" si="1"/>
        <v>930233.7651834382</v>
      </c>
      <c r="I4" s="14">
        <f t="shared" si="2"/>
        <v>4112766.2348165619</v>
      </c>
    </row>
    <row r="5" spans="1:9" ht="15.75" customHeight="1" x14ac:dyDescent="0.2">
      <c r="A5" s="7">
        <f t="shared" si="3"/>
        <v>2024</v>
      </c>
      <c r="B5" s="52">
        <v>885835.21320000023</v>
      </c>
      <c r="C5" s="53">
        <v>1295000</v>
      </c>
      <c r="D5" s="53">
        <v>1855000</v>
      </c>
      <c r="E5" s="53">
        <v>1213000</v>
      </c>
      <c r="F5" s="53">
        <v>859000</v>
      </c>
      <c r="G5" s="14">
        <f t="shared" si="0"/>
        <v>5222000</v>
      </c>
      <c r="H5" s="14">
        <f t="shared" si="1"/>
        <v>947211.9467334873</v>
      </c>
      <c r="I5" s="14">
        <f t="shared" si="2"/>
        <v>4274788.0532665122</v>
      </c>
    </row>
    <row r="6" spans="1:9" ht="15.75" customHeight="1" x14ac:dyDescent="0.2">
      <c r="A6" s="7">
        <f t="shared" si="3"/>
        <v>2025</v>
      </c>
      <c r="B6" s="52">
        <v>901807.06400000001</v>
      </c>
      <c r="C6" s="53">
        <v>1339000</v>
      </c>
      <c r="D6" s="53">
        <v>1932000</v>
      </c>
      <c r="E6" s="53">
        <v>1250000</v>
      </c>
      <c r="F6" s="53">
        <v>885000</v>
      </c>
      <c r="G6" s="14">
        <f t="shared" si="0"/>
        <v>5406000</v>
      </c>
      <c r="H6" s="14">
        <f t="shared" si="1"/>
        <v>964290.43680000142</v>
      </c>
      <c r="I6" s="14">
        <f t="shared" si="2"/>
        <v>4441709.5631999988</v>
      </c>
    </row>
    <row r="7" spans="1:9" ht="15.75" customHeight="1" x14ac:dyDescent="0.2">
      <c r="A7" s="7">
        <f t="shared" si="3"/>
        <v>2026</v>
      </c>
      <c r="B7" s="52">
        <v>917799.07480000006</v>
      </c>
      <c r="C7" s="53">
        <v>1377000</v>
      </c>
      <c r="D7" s="53">
        <v>2012000</v>
      </c>
      <c r="E7" s="53">
        <v>1292000</v>
      </c>
      <c r="F7" s="53">
        <v>909000</v>
      </c>
      <c r="G7" s="14">
        <f t="shared" si="0"/>
        <v>5590000</v>
      </c>
      <c r="H7" s="14">
        <f t="shared" si="1"/>
        <v>981390.48368945718</v>
      </c>
      <c r="I7" s="14">
        <f t="shared" si="2"/>
        <v>4608609.5163105428</v>
      </c>
    </row>
    <row r="8" spans="1:9" ht="15.75" customHeight="1" x14ac:dyDescent="0.2">
      <c r="A8" s="7">
        <f t="shared" si="3"/>
        <v>2027</v>
      </c>
      <c r="B8" s="52">
        <v>933844.33480000007</v>
      </c>
      <c r="C8" s="53">
        <v>1412000</v>
      </c>
      <c r="D8" s="53">
        <v>2097000</v>
      </c>
      <c r="E8" s="53">
        <v>1336000</v>
      </c>
      <c r="F8" s="53">
        <v>933000</v>
      </c>
      <c r="G8" s="14">
        <f t="shared" si="0"/>
        <v>5778000</v>
      </c>
      <c r="H8" s="14">
        <f t="shared" si="1"/>
        <v>998547.46924836561</v>
      </c>
      <c r="I8" s="14">
        <f t="shared" si="2"/>
        <v>4779452.5307516344</v>
      </c>
    </row>
    <row r="9" spans="1:9" ht="15.75" customHeight="1" x14ac:dyDescent="0.2">
      <c r="A9" s="7">
        <f t="shared" si="3"/>
        <v>2028</v>
      </c>
      <c r="B9" s="52">
        <v>949846.79200000013</v>
      </c>
      <c r="C9" s="53">
        <v>1446000</v>
      </c>
      <c r="D9" s="53">
        <v>2185000</v>
      </c>
      <c r="E9" s="53">
        <v>1383000</v>
      </c>
      <c r="F9" s="53">
        <v>958000</v>
      </c>
      <c r="G9" s="14">
        <f t="shared" si="0"/>
        <v>5972000</v>
      </c>
      <c r="H9" s="14">
        <f t="shared" si="1"/>
        <v>1015658.6863359946</v>
      </c>
      <c r="I9" s="14">
        <f t="shared" si="2"/>
        <v>4956341.3136640051</v>
      </c>
    </row>
    <row r="10" spans="1:9" ht="15.75" customHeight="1" x14ac:dyDescent="0.2">
      <c r="A10" s="7">
        <f t="shared" si="3"/>
        <v>2029</v>
      </c>
      <c r="B10" s="52">
        <v>965750.51720000012</v>
      </c>
      <c r="C10" s="53">
        <v>1480000</v>
      </c>
      <c r="D10" s="53">
        <v>2273000</v>
      </c>
      <c r="E10" s="53">
        <v>1434000</v>
      </c>
      <c r="F10" s="53">
        <v>983000</v>
      </c>
      <c r="G10" s="14">
        <f t="shared" si="0"/>
        <v>6170000</v>
      </c>
      <c r="H10" s="14">
        <f t="shared" si="1"/>
        <v>1032664.3305941273</v>
      </c>
      <c r="I10" s="14">
        <f t="shared" si="2"/>
        <v>5137335.6694058729</v>
      </c>
    </row>
    <row r="11" spans="1:9" ht="15.75" customHeight="1" x14ac:dyDescent="0.2">
      <c r="A11" s="7">
        <f t="shared" si="3"/>
        <v>2030</v>
      </c>
      <c r="B11" s="52">
        <v>981573.84600000002</v>
      </c>
      <c r="C11" s="53">
        <v>1515000</v>
      </c>
      <c r="D11" s="53">
        <v>2360000</v>
      </c>
      <c r="E11" s="53">
        <v>1488000</v>
      </c>
      <c r="F11" s="53">
        <v>1011000</v>
      </c>
      <c r="G11" s="14">
        <f t="shared" si="0"/>
        <v>6374000</v>
      </c>
      <c r="H11" s="14">
        <f t="shared" si="1"/>
        <v>1049584.008038772</v>
      </c>
      <c r="I11" s="14">
        <f t="shared" si="2"/>
        <v>5324415.9919612277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8wX4NYfrh+hMHcgkqjtRu+q/6Pep1+3x81AuE/SFePDttN7jUjTSS3GKuCCPQXm+m3jt6pYqgyybSZuAZAakNA==" saltValue="07EqxSBsB3nm8FrVweEdp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rUEo6H3lkk26HWlDJGkNY1ziEQ0bdtGTES8PYBCpOkHwwMPsK0gcSk+kiSCti/KIqzcEB3qSK0AzV2XdV2jqjA==" saltValue="45ZtXfvNVmiXQemFHSkgh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Fk0cvHKaAAgD1E4gLS3LPkdhzNp/ETXtKWUms5fjoi+RXJNWD8dmwZUlSLQY+1hJBG+h3u8ZtrnyWjO2YQmcMg==" saltValue="9RkXC4IdTqEHxpUGevpd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9loUhng+fsh+chNwYPzte1QBSs042SRrnJHj5fg9mEgnJgbw5cm/7vVqrmhSTn4Mbs7orMHwQz1H6hpzhjwKKw==" saltValue="nso1uRt4RR9cWUNU7VMs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iKGoJ6hdPlupSCJ6SneIFRO2MxDQKEgT1k+k4wZtav5ARsIy/olRf8rQpJQst6lq8PmRxRRBhg2JSylV3x1ehA==" saltValue="SBOqPhyGvFAHpS839uRY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fxmNgN0zliY9/MDYghicuCnXlQQFoA36uwuwh8MpEkc5cN4RJsTLTaMy2dTQ//vYAjTgT73cGKSKBv/yikM9Vg==" saltValue="rD2/8NoOemEP4dGqePki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kki6rv9JeoagQZ3mPIGnN++V7oGeAIB0bUI0kutOPMCKsCIIeQHlYBeRVc4HqvbX+vck/NDcAh/2SXXWCX43Q==" saltValue="xr8uOa193Tu9mW9vNtGq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DCvTS64Frc3suT4xsZORn2jbYpgX7cPELXd1rtG+XZAsa4lk9hJvZwq2jlmnyFzvSsINwYtCsOALtLNKHAJnQ==" saltValue="ZLWskZzSxljSz7pXiBh2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5RTT7uAzo5ItFiP6zna1IX4On0ncl3MqXy7HQnN8ECUd+w3f9msZJW5B+sBnRDj9XqW6pB7JHvZU8ONMdLq47A==" saltValue="i0Qnd/SanSjpIogzxK0b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itviHSURwpIuXv07Je5ucq4bZgUnDa6A3+GqR1+Sx7AgKhB2V7h2TBIYByq6ixsxk6uXgFNtBzxx9Kh7vfFWA==" saltValue="U2hDfk2tpYk5kXjnF+etm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5.8530393340034794E-3</v>
      </c>
    </row>
    <row r="4" spans="1:8" ht="15.75" customHeight="1" x14ac:dyDescent="0.2">
      <c r="B4" s="16" t="s">
        <v>79</v>
      </c>
      <c r="C4" s="54">
        <v>0.1995264297929801</v>
      </c>
    </row>
    <row r="5" spans="1:8" ht="15.75" customHeight="1" x14ac:dyDescent="0.2">
      <c r="B5" s="16" t="s">
        <v>80</v>
      </c>
      <c r="C5" s="54">
        <v>6.8556965566188718E-2</v>
      </c>
    </row>
    <row r="6" spans="1:8" ht="15.75" customHeight="1" x14ac:dyDescent="0.2">
      <c r="B6" s="16" t="s">
        <v>81</v>
      </c>
      <c r="C6" s="54">
        <v>0.27823243153076149</v>
      </c>
    </row>
    <row r="7" spans="1:8" ht="15.75" customHeight="1" x14ac:dyDescent="0.2">
      <c r="B7" s="16" t="s">
        <v>82</v>
      </c>
      <c r="C7" s="54">
        <v>0.29909216751907208</v>
      </c>
    </row>
    <row r="8" spans="1:8" ht="15.75" customHeight="1" x14ac:dyDescent="0.2">
      <c r="B8" s="16" t="s">
        <v>83</v>
      </c>
      <c r="C8" s="54">
        <v>1.150924322751198E-2</v>
      </c>
    </row>
    <row r="9" spans="1:8" ht="15.75" customHeight="1" x14ac:dyDescent="0.2">
      <c r="B9" s="16" t="s">
        <v>84</v>
      </c>
      <c r="C9" s="54">
        <v>5.4777095412005171E-2</v>
      </c>
    </row>
    <row r="10" spans="1:8" ht="15.75" customHeight="1" x14ac:dyDescent="0.2">
      <c r="B10" s="16" t="s">
        <v>85</v>
      </c>
      <c r="C10" s="54">
        <v>8.2452627617476945E-2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0.14866046006663769</v>
      </c>
      <c r="D14" s="54">
        <v>0.14866046006663769</v>
      </c>
      <c r="E14" s="54">
        <v>0.14866046006663769</v>
      </c>
      <c r="F14" s="54">
        <v>0.14866046006663769</v>
      </c>
    </row>
    <row r="15" spans="1:8" ht="15.75" customHeight="1" x14ac:dyDescent="0.2">
      <c r="B15" s="16" t="s">
        <v>88</v>
      </c>
      <c r="C15" s="54">
        <v>0.21794976756791931</v>
      </c>
      <c r="D15" s="54">
        <v>0.21794976756791931</v>
      </c>
      <c r="E15" s="54">
        <v>0.21794976756791931</v>
      </c>
      <c r="F15" s="54">
        <v>0.21794976756791931</v>
      </c>
    </row>
    <row r="16" spans="1:8" ht="15.75" customHeight="1" x14ac:dyDescent="0.2">
      <c r="B16" s="16" t="s">
        <v>89</v>
      </c>
      <c r="C16" s="54">
        <v>3.3999264090301608E-2</v>
      </c>
      <c r="D16" s="54">
        <v>3.3999264090301608E-2</v>
      </c>
      <c r="E16" s="54">
        <v>3.3999264090301608E-2</v>
      </c>
      <c r="F16" s="54">
        <v>3.3999264090301608E-2</v>
      </c>
    </row>
    <row r="17" spans="1:8" ht="15.75" customHeight="1" x14ac:dyDescent="0.2">
      <c r="B17" s="16" t="s">
        <v>90</v>
      </c>
      <c r="C17" s="54">
        <v>7.3449169184304549E-3</v>
      </c>
      <c r="D17" s="54">
        <v>7.3449169184304549E-3</v>
      </c>
      <c r="E17" s="54">
        <v>7.3449169184304549E-3</v>
      </c>
      <c r="F17" s="54">
        <v>7.3449169184304549E-3</v>
      </c>
    </row>
    <row r="18" spans="1:8" ht="15.75" customHeight="1" x14ac:dyDescent="0.2">
      <c r="B18" s="16" t="s">
        <v>91</v>
      </c>
      <c r="C18" s="54">
        <v>0.2165748825632032</v>
      </c>
      <c r="D18" s="54">
        <v>0.2165748825632032</v>
      </c>
      <c r="E18" s="54">
        <v>0.2165748825632032</v>
      </c>
      <c r="F18" s="54">
        <v>0.2165748825632032</v>
      </c>
    </row>
    <row r="19" spans="1:8" ht="15.75" customHeight="1" x14ac:dyDescent="0.2">
      <c r="B19" s="16" t="s">
        <v>92</v>
      </c>
      <c r="C19" s="54">
        <v>1.279010704647281E-2</v>
      </c>
      <c r="D19" s="54">
        <v>1.279010704647281E-2</v>
      </c>
      <c r="E19" s="54">
        <v>1.279010704647281E-2</v>
      </c>
      <c r="F19" s="54">
        <v>1.279010704647281E-2</v>
      </c>
    </row>
    <row r="20" spans="1:8" ht="15.75" customHeight="1" x14ac:dyDescent="0.2">
      <c r="B20" s="16" t="s">
        <v>93</v>
      </c>
      <c r="C20" s="54">
        <v>1.6481281755320511E-2</v>
      </c>
      <c r="D20" s="54">
        <v>1.6481281755320511E-2</v>
      </c>
      <c r="E20" s="54">
        <v>1.6481281755320511E-2</v>
      </c>
      <c r="F20" s="54">
        <v>1.6481281755320511E-2</v>
      </c>
    </row>
    <row r="21" spans="1:8" ht="15.75" customHeight="1" x14ac:dyDescent="0.2">
      <c r="B21" s="16" t="s">
        <v>94</v>
      </c>
      <c r="C21" s="54">
        <v>7.9529770772134398E-2</v>
      </c>
      <c r="D21" s="54">
        <v>7.9529770772134398E-2</v>
      </c>
      <c r="E21" s="54">
        <v>7.9529770772134398E-2</v>
      </c>
      <c r="F21" s="54">
        <v>7.9529770772134398E-2</v>
      </c>
    </row>
    <row r="22" spans="1:8" ht="15.75" customHeight="1" x14ac:dyDescent="0.2">
      <c r="B22" s="16" t="s">
        <v>95</v>
      </c>
      <c r="C22" s="54">
        <v>0.26666954921957992</v>
      </c>
      <c r="D22" s="54">
        <v>0.26666954921957992</v>
      </c>
      <c r="E22" s="54">
        <v>0.26666954921957992</v>
      </c>
      <c r="F22" s="54">
        <v>0.26666954921957992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8.8800000000000004E-2</v>
      </c>
    </row>
    <row r="27" spans="1:8" ht="15.75" customHeight="1" x14ac:dyDescent="0.2">
      <c r="B27" s="16" t="s">
        <v>102</v>
      </c>
      <c r="C27" s="54">
        <v>8.8999999999999999E-3</v>
      </c>
    </row>
    <row r="28" spans="1:8" ht="15.75" customHeight="1" x14ac:dyDescent="0.2">
      <c r="B28" s="16" t="s">
        <v>103</v>
      </c>
      <c r="C28" s="54">
        <v>0.15590000000000001</v>
      </c>
    </row>
    <row r="29" spans="1:8" ht="15.75" customHeight="1" x14ac:dyDescent="0.2">
      <c r="B29" s="16" t="s">
        <v>104</v>
      </c>
      <c r="C29" s="54">
        <v>0.17019999999999999</v>
      </c>
    </row>
    <row r="30" spans="1:8" ht="15.75" customHeight="1" x14ac:dyDescent="0.2">
      <c r="B30" s="16" t="s">
        <v>2</v>
      </c>
      <c r="C30" s="54">
        <v>0.10630000000000001</v>
      </c>
    </row>
    <row r="31" spans="1:8" ht="15.75" customHeight="1" x14ac:dyDescent="0.2">
      <c r="B31" s="16" t="s">
        <v>105</v>
      </c>
      <c r="C31" s="54">
        <v>0.109</v>
      </c>
    </row>
    <row r="32" spans="1:8" ht="15.75" customHeight="1" x14ac:dyDescent="0.2">
      <c r="B32" s="16" t="s">
        <v>106</v>
      </c>
      <c r="C32" s="54">
        <v>1.8800000000000001E-2</v>
      </c>
    </row>
    <row r="33" spans="2:3" ht="15.75" customHeight="1" x14ac:dyDescent="0.2">
      <c r="B33" s="16" t="s">
        <v>107</v>
      </c>
      <c r="C33" s="54">
        <v>8.4399999999999989E-2</v>
      </c>
    </row>
    <row r="34" spans="2:3" ht="15.75" customHeight="1" x14ac:dyDescent="0.2">
      <c r="B34" s="16" t="s">
        <v>108</v>
      </c>
      <c r="C34" s="54">
        <v>0.2577000000022352</v>
      </c>
    </row>
    <row r="35" spans="2:3" ht="15.75" customHeight="1" x14ac:dyDescent="0.2">
      <c r="B35" s="24" t="s">
        <v>41</v>
      </c>
      <c r="C35" s="50">
        <f>SUM(C26:C34)</f>
        <v>1.0000000000022353</v>
      </c>
    </row>
  </sheetData>
  <sheetProtection algorithmName="SHA-512" hashValue="cXeBirwr+gWccO9otU/omtaCQ5L7PkDa9BzCiv9TrKT9iEUywvSZKGyeWG2AI/fhX3EFiYMRsgaGR8s790M7Sg==" saltValue="FXPnkk8C2IL5GM94kKcWg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0.66182456999999995</v>
      </c>
      <c r="D2" s="55">
        <v>0.66182456999999995</v>
      </c>
      <c r="E2" s="55">
        <v>0.60049129000000001</v>
      </c>
      <c r="F2" s="55">
        <v>0.42060630999999998</v>
      </c>
      <c r="G2" s="55">
        <v>0.39538688999999999</v>
      </c>
    </row>
    <row r="3" spans="1:15" ht="15.75" customHeight="1" x14ac:dyDescent="0.2">
      <c r="B3" s="7" t="s">
        <v>113</v>
      </c>
      <c r="C3" s="55">
        <v>0.20680887000000001</v>
      </c>
      <c r="D3" s="55">
        <v>0.20680887000000001</v>
      </c>
      <c r="E3" s="55">
        <v>0.24672506</v>
      </c>
      <c r="F3" s="55">
        <v>0.27297958</v>
      </c>
      <c r="G3" s="55">
        <v>0.29608799000000002</v>
      </c>
    </row>
    <row r="4" spans="1:15" ht="15.75" customHeight="1" x14ac:dyDescent="0.2">
      <c r="B4" s="7" t="s">
        <v>114</v>
      </c>
      <c r="C4" s="56">
        <v>7.4318938000000001E-2</v>
      </c>
      <c r="D4" s="56">
        <v>7.4318938000000001E-2</v>
      </c>
      <c r="E4" s="56">
        <v>0.10114766</v>
      </c>
      <c r="F4" s="56">
        <v>0.19767487</v>
      </c>
      <c r="G4" s="56">
        <v>0.18739233</v>
      </c>
    </row>
    <row r="5" spans="1:15" ht="15.75" customHeight="1" x14ac:dyDescent="0.2">
      <c r="B5" s="7" t="s">
        <v>115</v>
      </c>
      <c r="C5" s="56">
        <v>5.7047567E-2</v>
      </c>
      <c r="D5" s="56">
        <v>5.7047567E-2</v>
      </c>
      <c r="E5" s="56">
        <v>5.1635957000000003E-2</v>
      </c>
      <c r="F5" s="56">
        <v>0.10873923000000001</v>
      </c>
      <c r="G5" s="56">
        <v>0.12113280999999999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0.7267536200000001</v>
      </c>
      <c r="D8" s="55">
        <v>0.7267536200000001</v>
      </c>
      <c r="E8" s="55">
        <v>0.58245925999999992</v>
      </c>
      <c r="F8" s="55">
        <v>0.57947314999999999</v>
      </c>
      <c r="G8" s="55">
        <v>0.73114845000000006</v>
      </c>
    </row>
    <row r="9" spans="1:15" ht="15.75" customHeight="1" x14ac:dyDescent="0.2">
      <c r="B9" s="7" t="s">
        <v>118</v>
      </c>
      <c r="C9" s="55">
        <v>0.17740185</v>
      </c>
      <c r="D9" s="55">
        <v>0.17740185</v>
      </c>
      <c r="E9" s="55">
        <v>0.25414921000000001</v>
      </c>
      <c r="F9" s="55">
        <v>0.28782426999999999</v>
      </c>
      <c r="G9" s="55">
        <v>0.2107753</v>
      </c>
    </row>
    <row r="10" spans="1:15" ht="15.75" customHeight="1" x14ac:dyDescent="0.2">
      <c r="B10" s="7" t="s">
        <v>119</v>
      </c>
      <c r="C10" s="56">
        <v>6.2268820000000003E-2</v>
      </c>
      <c r="D10" s="56">
        <v>6.2268820000000003E-2</v>
      </c>
      <c r="E10" s="56">
        <v>0.1264507</v>
      </c>
      <c r="F10" s="56">
        <v>8.8993806999999994E-2</v>
      </c>
      <c r="G10" s="56">
        <v>4.2738771000000002E-2</v>
      </c>
    </row>
    <row r="11" spans="1:15" ht="15.75" customHeight="1" x14ac:dyDescent="0.2">
      <c r="B11" s="7" t="s">
        <v>120</v>
      </c>
      <c r="C11" s="56">
        <v>3.3575767999999999E-2</v>
      </c>
      <c r="D11" s="56">
        <v>3.3575767999999999E-2</v>
      </c>
      <c r="E11" s="56">
        <v>3.6940827000000002E-2</v>
      </c>
      <c r="F11" s="56">
        <v>4.3708776999999997E-2</v>
      </c>
      <c r="G11" s="56">
        <v>1.5337538E-2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0.88340230725000013</v>
      </c>
      <c r="D14" s="57">
        <v>0.86865575759299996</v>
      </c>
      <c r="E14" s="57">
        <v>0.86865575759299996</v>
      </c>
      <c r="F14" s="57">
        <v>0.85659057522600013</v>
      </c>
      <c r="G14" s="57">
        <v>0.85659057522600013</v>
      </c>
      <c r="H14" s="58">
        <v>0.58399999999999996</v>
      </c>
      <c r="I14" s="58">
        <v>0.58399999999999996</v>
      </c>
      <c r="J14" s="58">
        <v>0.58399999999999996</v>
      </c>
      <c r="K14" s="58">
        <v>0.58399999999999996</v>
      </c>
      <c r="L14" s="58">
        <v>0.58618916097999996</v>
      </c>
      <c r="M14" s="58">
        <v>0.50406150920850001</v>
      </c>
      <c r="N14" s="58">
        <v>0.51146558517700003</v>
      </c>
      <c r="O14" s="58">
        <v>0.59848572692999991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0.35205399262163911</v>
      </c>
      <c r="D15" s="55">
        <f t="shared" si="0"/>
        <v>0.34617718922013863</v>
      </c>
      <c r="E15" s="55">
        <f t="shared" si="0"/>
        <v>0.34617718922013863</v>
      </c>
      <c r="F15" s="55">
        <f t="shared" si="0"/>
        <v>0.3413689658442759</v>
      </c>
      <c r="G15" s="55">
        <f t="shared" si="0"/>
        <v>0.3413689658442759</v>
      </c>
      <c r="H15" s="55">
        <f t="shared" si="0"/>
        <v>0.23273601393578111</v>
      </c>
      <c r="I15" s="55">
        <f t="shared" si="0"/>
        <v>0.23273601393578111</v>
      </c>
      <c r="J15" s="55">
        <f t="shared" si="0"/>
        <v>0.23273601393578111</v>
      </c>
      <c r="K15" s="55">
        <f t="shared" si="0"/>
        <v>0.23273601393578111</v>
      </c>
      <c r="L15" s="55">
        <f t="shared" si="0"/>
        <v>0.23360843962131012</v>
      </c>
      <c r="M15" s="55">
        <f t="shared" si="0"/>
        <v>0.20087888087609646</v>
      </c>
      <c r="N15" s="55">
        <f t="shared" si="0"/>
        <v>0.2038295574647718</v>
      </c>
      <c r="O15" s="55">
        <f t="shared" si="0"/>
        <v>0.23850887411497698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RGhLKS0NhCoN2r92j4IMdBWUxq2uAl/DTSD9e2l8KBSzL8R//OxjbAyHX0J573dXfKXY9I7ILE6Q7UY9zEFAgw==" saltValue="WG6rxV+tyJgq1ogO+9V9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0.62072270000000007</v>
      </c>
      <c r="D2" s="56">
        <v>0.34721740000000001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0.26756039999999998</v>
      </c>
      <c r="D3" s="56">
        <v>0.48751299999999997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8.3577600000000002E-2</v>
      </c>
      <c r="D4" s="56">
        <v>0.1371406</v>
      </c>
      <c r="E4" s="56">
        <v>0.97418731451034501</v>
      </c>
      <c r="F4" s="56">
        <v>0.80398219823837291</v>
      </c>
      <c r="G4" s="56">
        <v>0</v>
      </c>
    </row>
    <row r="5" spans="1:7" x14ac:dyDescent="0.2">
      <c r="B5" s="98" t="s">
        <v>132</v>
      </c>
      <c r="C5" s="55">
        <v>2.8139299999999999E-2</v>
      </c>
      <c r="D5" s="55">
        <v>2.8129000000000001E-2</v>
      </c>
      <c r="E5" s="55">
        <v>2.5812685489654971E-2</v>
      </c>
      <c r="F5" s="55">
        <v>0.19601780176162709</v>
      </c>
      <c r="G5" s="55">
        <v>1</v>
      </c>
    </row>
  </sheetData>
  <sheetProtection algorithmName="SHA-512" hashValue="LbcMPknk7fPazczVVbnfVAngJc1Mqk8EOnr3iPrS/fG2IT4DrqmQ03CpjCNmAIfCKiXRAjzYE14rKBSAvANvLg==" saltValue="T3YlRvoHCP8479xhn5J2B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snzq77EQdpJBgqPI7mzSXXco4LqfKw3RsqvUUTMioYEiHAsPd4Zy5qMxY4UPTofrEI4+dJN1KB3G+ZH7PiQKfQ==" saltValue="FBpEg8sSLSSUx4beRLFL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qx/EdDtAdHG729qGTpaFYvaS1eLYcfzhximg3lLmAKTqvJwhbqOHUHGdIX2OtFkjQxVep6+ObP9OG2QFRxr1Kw==" saltValue="i1YgSD2GrBHcNo/+FmARk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xAFmAaLfJcFD32JAOXDcnNwFSfaERfhMw/HbTiybbv1V1o9t6bPhwO0naCjcWfs3iPAIL4os1wqqpZsbDq4kNg==" saltValue="1g+rfsYFkS0dFK4XHqSy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SeTehxdY0palKGeEBQA98kTke3irKfosj7+lgBKObLXDVpHxs+oFXZs5+U3kdN3ykMcJS6Fl+rpk1dmMlJigg==" saltValue="UJZISPTMGKFxucV1YuLl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2022-02-02T07:43:21Z</dcterms:modified>
</cp:coreProperties>
</file>