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BBE2D3B1-661F-4EBC-939C-4DB622F53129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A38" i="2"/>
  <c r="A25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A2" i="2"/>
  <c r="A31" i="2" s="1"/>
  <c r="C33" i="1"/>
  <c r="C20" i="1"/>
  <c r="I5" i="2" l="1"/>
  <c r="I9" i="2"/>
  <c r="I2" i="2"/>
  <c r="I4" i="2"/>
  <c r="I8" i="2"/>
  <c r="A14" i="2"/>
  <c r="A26" i="2"/>
  <c r="A16" i="2"/>
  <c r="A27" i="2"/>
  <c r="A18" i="2"/>
  <c r="A32" i="2"/>
  <c r="A39" i="2"/>
  <c r="A17" i="2"/>
  <c r="I6" i="2"/>
  <c r="I10" i="2"/>
  <c r="A19" i="2"/>
  <c r="A33" i="2"/>
  <c r="I39" i="2"/>
  <c r="A30" i="2"/>
  <c r="A3" i="2"/>
  <c r="A22" i="2"/>
  <c r="A34" i="2"/>
  <c r="I3" i="2"/>
  <c r="I7" i="2"/>
  <c r="I11" i="2"/>
  <c r="A24" i="2"/>
  <c r="A35" i="2"/>
  <c r="A40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2" i="2"/>
  <c r="A13" i="2"/>
  <c r="A21" i="2"/>
  <c r="A29" i="2"/>
  <c r="A37" i="2"/>
  <c r="D111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<sst xmlns="http://schemas.openxmlformats.org/spreadsheetml/2006/main" count="2092" uniqueCount="337">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</sst>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4620783</v>
      </c>
    </row>
    <row r="8" spans="1:3" ht="15" customHeight="1" x14ac:dyDescent="0.2">
      <c r="B8" s="7" t="s">
        <v>19</v>
      </c>
      <c r="C8" s="46">
        <v>0.248</v>
      </c>
    </row>
    <row r="9" spans="1:3" ht="15" customHeight="1" x14ac:dyDescent="0.2">
      <c r="B9" s="7" t="s">
        <v>20</v>
      </c>
      <c r="C9" s="47">
        <v>0.23780000000000001</v>
      </c>
    </row>
    <row r="10" spans="1:3" ht="15" customHeight="1" x14ac:dyDescent="0.2">
      <c r="B10" s="7" t="s">
        <v>21</v>
      </c>
      <c r="C10" s="47">
        <v>0.61964199066162107</v>
      </c>
    </row>
    <row r="11" spans="1:3" ht="15" customHeight="1" x14ac:dyDescent="0.2">
      <c r="B11" s="7" t="s">
        <v>22</v>
      </c>
      <c r="C11" s="46">
        <v>0.58599999999999997</v>
      </c>
    </row>
    <row r="12" spans="1:3" ht="15" customHeight="1" x14ac:dyDescent="0.2">
      <c r="B12" s="7" t="s">
        <v>23</v>
      </c>
      <c r="C12" s="46">
        <v>0.58200000000000007</v>
      </c>
    </row>
    <row r="13" spans="1:3" ht="15" customHeight="1" x14ac:dyDescent="0.2">
      <c r="B13" s="7" t="s">
        <v>24</v>
      </c>
      <c r="C13" s="46">
        <v>0.25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7.2599999999999998E-2</v>
      </c>
    </row>
    <row r="24" spans="1:3" ht="15" customHeight="1" x14ac:dyDescent="0.2">
      <c r="B24" s="12" t="s">
        <v>33</v>
      </c>
      <c r="C24" s="47">
        <v>0.47549999999999998</v>
      </c>
    </row>
    <row r="25" spans="1:3" ht="15" customHeight="1" x14ac:dyDescent="0.2">
      <c r="B25" s="12" t="s">
        <v>34</v>
      </c>
      <c r="C25" s="47">
        <v>0.37380000000000002</v>
      </c>
    </row>
    <row r="26" spans="1:3" ht="15" customHeight="1" x14ac:dyDescent="0.2">
      <c r="B26" s="12" t="s">
        <v>35</v>
      </c>
      <c r="C26" s="47">
        <v>7.8100000000000003E-2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0.218</v>
      </c>
    </row>
    <row r="30" spans="1:3" ht="14.25" customHeight="1" x14ac:dyDescent="0.2">
      <c r="B30" s="22" t="s">
        <v>38</v>
      </c>
      <c r="C30" s="49">
        <v>7.4999999999999997E-2</v>
      </c>
    </row>
    <row r="31" spans="1:3" ht="14.25" customHeight="1" x14ac:dyDescent="0.2">
      <c r="B31" s="22" t="s">
        <v>39</v>
      </c>
      <c r="C31" s="49">
        <v>0.11899999999999999</v>
      </c>
    </row>
    <row r="32" spans="1:3" ht="14.25" customHeight="1" x14ac:dyDescent="0.2">
      <c r="B32" s="22" t="s">
        <v>40</v>
      </c>
      <c r="C32" s="49">
        <v>0.58800000001490116</v>
      </c>
    </row>
    <row r="33" spans="1:5" ht="13.15" customHeight="1" x14ac:dyDescent="0.2">
      <c r="B33" s="24" t="s">
        <v>41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22.4499895703735</v>
      </c>
    </row>
    <row r="38" spans="1:5" ht="15" customHeight="1" x14ac:dyDescent="0.2">
      <c r="B38" s="28" t="s">
        <v>45</v>
      </c>
      <c r="C38" s="117">
        <v>35.754855048482902</v>
      </c>
      <c r="D38" s="9"/>
      <c r="E38" s="10"/>
    </row>
    <row r="39" spans="1:5" ht="15" customHeight="1" x14ac:dyDescent="0.2">
      <c r="B39" s="28" t="s">
        <v>46</v>
      </c>
      <c r="C39" s="117">
        <v>44.660960933163402</v>
      </c>
      <c r="D39" s="9"/>
      <c r="E39" s="9"/>
    </row>
    <row r="40" spans="1:5" ht="15" customHeight="1" x14ac:dyDescent="0.2">
      <c r="B40" s="28" t="s">
        <v>47</v>
      </c>
      <c r="C40" s="117">
        <v>250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14.12696236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2.7584899999999999E-2</v>
      </c>
      <c r="D45" s="9"/>
    </row>
    <row r="46" spans="1:5" ht="15.75" customHeight="1" x14ac:dyDescent="0.2">
      <c r="B46" s="28" t="s">
        <v>52</v>
      </c>
      <c r="C46" s="47">
        <v>9.6187900000000007E-2</v>
      </c>
      <c r="D46" s="9"/>
    </row>
    <row r="47" spans="1:5" ht="15.75" customHeight="1" x14ac:dyDescent="0.2">
      <c r="B47" s="28" t="s">
        <v>53</v>
      </c>
      <c r="C47" s="47">
        <v>0.2930933</v>
      </c>
      <c r="D47" s="9"/>
      <c r="E47" s="10"/>
    </row>
    <row r="48" spans="1:5" ht="15" customHeight="1" x14ac:dyDescent="0.2">
      <c r="B48" s="28" t="s">
        <v>54</v>
      </c>
      <c r="C48" s="48">
        <v>0.58313389999999998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2.4</v>
      </c>
      <c r="D51" s="9"/>
    </row>
    <row r="52" spans="1:4" ht="15" customHeight="1" x14ac:dyDescent="0.2">
      <c r="B52" s="28" t="s">
        <v>57</v>
      </c>
      <c r="C52" s="51">
        <v>2.4</v>
      </c>
    </row>
    <row r="53" spans="1:4" ht="15.75" customHeight="1" x14ac:dyDescent="0.2">
      <c r="B53" s="28" t="s">
        <v>58</v>
      </c>
      <c r="C53" s="51">
        <v>2.4</v>
      </c>
    </row>
    <row r="54" spans="1:4" ht="15.75" customHeight="1" x14ac:dyDescent="0.2">
      <c r="B54" s="28" t="s">
        <v>59</v>
      </c>
      <c r="C54" s="51">
        <v>2.4</v>
      </c>
    </row>
    <row r="55" spans="1:4" ht="15.75" customHeight="1" x14ac:dyDescent="0.2">
      <c r="B55" s="28" t="s">
        <v>60</v>
      </c>
      <c r="C55" s="51">
        <v>2.4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2.1759475900795511E-2</v>
      </c>
    </row>
    <row r="59" spans="1:4" ht="15.75" customHeight="1" x14ac:dyDescent="0.2">
      <c r="B59" s="28" t="s">
        <v>63</v>
      </c>
      <c r="C59" s="46">
        <v>0.5349591597151282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12.303469</v>
      </c>
    </row>
    <row r="63" spans="1:4" ht="15.75" customHeight="1" x14ac:dyDescent="0.2">
      <c r="A63" s="39"/>
    </row>
  </sheetData>
  <sheetProtection algorithmName="SHA-512" hashValue="U1FLiRfwe7UMN40DPwecB96rCEc8t9pfdzUYEjEScA09mI0xODxnIu+Z5V68Gl1+tGwEJb07EbDOm/5AtIcQlg==" saltValue="busNLepNeIOt4bJPR4vI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0.14300149813153701</v>
      </c>
      <c r="C2" s="115">
        <v>0.95</v>
      </c>
      <c r="D2" s="116">
        <v>39.222404520785908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54.737134105512617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119.55153720587511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0.72650555976092457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17.420883333006959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17.420883333006959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17.420883333006959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17.420883333006959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17.420883333006959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17.420883333006959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0.1842731</v>
      </c>
      <c r="C16" s="115">
        <v>0.95</v>
      </c>
      <c r="D16" s="116">
        <v>0.34694694397271492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1.6000000000000001E-4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0.21329680000000001</v>
      </c>
      <c r="C18" s="115">
        <v>0.95</v>
      </c>
      <c r="D18" s="116">
        <v>2.8448355135048669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0.21329680000000001</v>
      </c>
      <c r="C19" s="115">
        <v>0.95</v>
      </c>
      <c r="D19" s="116">
        <v>2.8448355135048669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0.37062250000000002</v>
      </c>
      <c r="C21" s="115">
        <v>0.95</v>
      </c>
      <c r="D21" s="116">
        <v>6.2873932146726759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29.721241430461131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5.6963080880733798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0.27734426626225001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0.59326285123825107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25.150709521879179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8.4313377737999004E-2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0.248</v>
      </c>
      <c r="C29" s="115">
        <v>0.95</v>
      </c>
      <c r="D29" s="116">
        <v>70.723861239789485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0.94236644609543263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0.67793297191267776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0.4205924606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0.2679337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0.24552707862966699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0.79287085479675001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4.2635792257266498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0.64332684035716992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DruBlpPP6+iL6b9TrD2zIg4g0XSx7Tw+TV8znT1NYMkKKjSHlHHvKQKsWOEQIPBcdEwL3veVfuU7eEkJFII/JA==" saltValue="SgoQsrQuzKiJbS1+i4vG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6V2ZkXxjXGID5F6qK3V3ngPA7esE9NdsAlzm5K46bNjniXQXLX8Rxm/eZCkujNn/z/QJDDV6Z/6MqW9GFQv+KA==" saltValue="epemzWbmkK4eMKP4KwDRH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SOT8a20qg+R044Nx8/XHTG/bN+pLfMIrQHbFX0HwFT4B36WDD9ENZtxyzSa0igE/XVwDYgk9W6nfM4jOMST7YA==" saltValue="YgunKzBjZMs/cvcD+m2P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">
      <c r="A3" s="4" t="s">
        <v>209</v>
      </c>
      <c r="B3" s="18">
        <f>frac_mam_1month * 2.6</f>
        <v>0.2263966143131256</v>
      </c>
      <c r="C3" s="18">
        <f>frac_mam_1_5months * 2.6</f>
        <v>0.2263966143131256</v>
      </c>
      <c r="D3" s="18">
        <f>frac_mam_6_11months * 2.6</f>
        <v>0.14089615643024453</v>
      </c>
      <c r="E3" s="18">
        <f>frac_mam_12_23months * 2.6</f>
        <v>0.15233934298157692</v>
      </c>
      <c r="F3" s="18">
        <f>frac_mam_24_59months * 2.6</f>
        <v>0.12204161435365667</v>
      </c>
    </row>
    <row r="4" spans="1:6" ht="15.75" customHeight="1" x14ac:dyDescent="0.2">
      <c r="A4" s="4" t="s">
        <v>208</v>
      </c>
      <c r="B4" s="18">
        <f>frac_sam_1month * 2.6</f>
        <v>0.10072652250528348</v>
      </c>
      <c r="C4" s="18">
        <f>frac_sam_1_5months * 2.6</f>
        <v>0.10072652250528348</v>
      </c>
      <c r="D4" s="18">
        <f>frac_sam_6_11months * 2.6</f>
        <v>8.5662025958298405E-3</v>
      </c>
      <c r="E4" s="18">
        <f>frac_sam_12_23months * 2.6</f>
        <v>5.7049022987484842E-2</v>
      </c>
      <c r="F4" s="18">
        <f>frac_sam_24_59months * 2.6</f>
        <v>2.1363893523812322E-2</v>
      </c>
    </row>
  </sheetData>
  <sheetProtection algorithmName="SHA-512" hashValue="+qqqmoIDSihBx65zHM3R67wvJIbJ4EDInbeuBef0BqXSsCNp8ga0o5A1TDW47n9QlZ0OzmkQF2YPW8ejDM4vZA==" saltValue="V1ulXrWPXK/fkhS7JrsD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0.248</v>
      </c>
      <c r="E2" s="65">
        <f>food_insecure</f>
        <v>0.248</v>
      </c>
      <c r="F2" s="65">
        <f>food_insecure</f>
        <v>0.248</v>
      </c>
      <c r="G2" s="65">
        <f>food_insecure</f>
        <v>0.248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0.248</v>
      </c>
      <c r="F5" s="65">
        <f>food_insecure</f>
        <v>0.248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0.248</v>
      </c>
      <c r="F8" s="65">
        <f>food_insecure</f>
        <v>0.248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0.248</v>
      </c>
      <c r="F9" s="65">
        <f>food_insecure</f>
        <v>0.248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0.58200000000000007</v>
      </c>
      <c r="E10" s="65">
        <f>IF(ISBLANK(comm_deliv), frac_children_health_facility,1)</f>
        <v>0.58200000000000007</v>
      </c>
      <c r="F10" s="65">
        <f>IF(ISBLANK(comm_deliv), frac_children_health_facility,1)</f>
        <v>0.58200000000000007</v>
      </c>
      <c r="G10" s="65">
        <f>IF(ISBLANK(comm_deliv), frac_children_health_facility,1)</f>
        <v>0.58200000000000007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0.248</v>
      </c>
      <c r="I15" s="65">
        <f>food_insecure</f>
        <v>0.248</v>
      </c>
      <c r="J15" s="65">
        <f>food_insecure</f>
        <v>0.248</v>
      </c>
      <c r="K15" s="65">
        <f>food_insecure</f>
        <v>0.248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0.58599999999999997</v>
      </c>
      <c r="I18" s="65">
        <f>frac_PW_health_facility</f>
        <v>0.58599999999999997</v>
      </c>
      <c r="J18" s="65">
        <f>frac_PW_health_facility</f>
        <v>0.58599999999999997</v>
      </c>
      <c r="K18" s="65">
        <f>frac_PW_health_facility</f>
        <v>0.58599999999999997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0.23780000000000001</v>
      </c>
      <c r="I19" s="65">
        <f>frac_malaria_risk</f>
        <v>0.23780000000000001</v>
      </c>
      <c r="J19" s="65">
        <f>frac_malaria_risk</f>
        <v>0.23780000000000001</v>
      </c>
      <c r="K19" s="65">
        <f>frac_malaria_risk</f>
        <v>0.23780000000000001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</v>
      </c>
      <c r="M24" s="65">
        <f>famplan_unmet_need</f>
        <v>0.25</v>
      </c>
      <c r="N24" s="65">
        <f>famplan_unmet_need</f>
        <v>0.25</v>
      </c>
      <c r="O24" s="65">
        <f>famplan_unmet_need</f>
        <v>0.25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0.20618446970214843</v>
      </c>
      <c r="M25" s="65">
        <f>(1-food_insecure)*(0.49)+food_insecure*(0.7)</f>
        <v>0.5420799999999999</v>
      </c>
      <c r="N25" s="65">
        <f>(1-food_insecure)*(0.49)+food_insecure*(0.7)</f>
        <v>0.5420799999999999</v>
      </c>
      <c r="O25" s="65">
        <f>(1-food_insecure)*(0.49)+food_insecure*(0.7)</f>
        <v>0.5420799999999999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8.8364772729492197E-2</v>
      </c>
      <c r="M26" s="65">
        <f>(1-food_insecure)*(0.21)+food_insecure*(0.3)</f>
        <v>0.23232</v>
      </c>
      <c r="N26" s="65">
        <f>(1-food_insecure)*(0.21)+food_insecure*(0.3)</f>
        <v>0.23232</v>
      </c>
      <c r="O26" s="65">
        <f>(1-food_insecure)*(0.21)+food_insecure*(0.3)</f>
        <v>0.23232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8.580876690673829E-2</v>
      </c>
      <c r="M27" s="65">
        <f>(1-food_insecure)*(0.3)</f>
        <v>0.22559999999999999</v>
      </c>
      <c r="N27" s="65">
        <f>(1-food_insecure)*(0.3)</f>
        <v>0.22559999999999999</v>
      </c>
      <c r="O27" s="65">
        <f>(1-food_insecure)*(0.3)</f>
        <v>0.22559999999999999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0.61964199066162107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0.23780000000000001</v>
      </c>
      <c r="D34" s="65">
        <f t="shared" si="3"/>
        <v>0.23780000000000001</v>
      </c>
      <c r="E34" s="65">
        <f t="shared" si="3"/>
        <v>0.23780000000000001</v>
      </c>
      <c r="F34" s="65">
        <f t="shared" si="3"/>
        <v>0.23780000000000001</v>
      </c>
      <c r="G34" s="65">
        <f t="shared" si="3"/>
        <v>0.23780000000000001</v>
      </c>
      <c r="H34" s="65">
        <f t="shared" si="3"/>
        <v>0.23780000000000001</v>
      </c>
      <c r="I34" s="65">
        <f t="shared" si="3"/>
        <v>0.23780000000000001</v>
      </c>
      <c r="J34" s="65">
        <f t="shared" si="3"/>
        <v>0.23780000000000001</v>
      </c>
      <c r="K34" s="65">
        <f t="shared" si="3"/>
        <v>0.23780000000000001</v>
      </c>
      <c r="L34" s="65">
        <f t="shared" si="3"/>
        <v>0.23780000000000001</v>
      </c>
      <c r="M34" s="65">
        <f t="shared" si="3"/>
        <v>0.23780000000000001</v>
      </c>
      <c r="N34" s="65">
        <f t="shared" si="3"/>
        <v>0.23780000000000001</v>
      </c>
      <c r="O34" s="65">
        <f t="shared" si="3"/>
        <v>0.23780000000000001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vIrn8Gcl8HnMw1WtEY3b4KpHHfGu7LHFh4g1efsy6E3NoZ7ZcLmO8xv0X/7gcB1xRC7zZ5oi9sN8KaZhN/hIlA==" saltValue="FGyQ2HrvO1EQnzJd9vH5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DKZ86E+9wSiub4IrFvH+RvSNDrbc8BV1IRVocYpsJrE9OqFOSOefABuZZ0HARRim9yUZTALfNcXzttDsUnYcAw==" saltValue="XcimOFUnW/CkBRGp3n0B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EulU87v4ly1/TSMwr6c/r9Oszfqrk3Ln4iwuWSYqKfK+UluXOi8EY2wdAnGrXmxXzUkGnFwmi1Ogg+1oWXhe7w==" saltValue="JLsLo8cvQnETG2iVcRMh3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dnDQ8rBqytIhZ82BUN1mdAkkHK4lt0nYbya4+9X/D/GxVFQWi4U0puj6UbpCcY3kWfdyUgPGV89h80MhRgho1A==" saltValue="Y6M4V8h+q6Qi2j3kUefaj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2TOnqdJISQUqODnoBFIqxil9cDv0r9FbDSnWT4te/jtUaOJixwEl8nOefVSqpkR+IvuQIr1NgJzYWLUAbinfVw==" saltValue="m9/95dwywSoA6TgkPycKM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rqqXT72JUigDkYncuTi8sN4EzNmCNIKWsMvkgEyH3s+ala7VyTMNTFLXkXdGHKprxALHa2Rt1boWzqMw82S2vA==" saltValue="CYCl7fUu1vyXG6qHOgWq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939561.94620000001</v>
      </c>
      <c r="C2" s="53">
        <v>2559000</v>
      </c>
      <c r="D2" s="53">
        <v>4698000</v>
      </c>
      <c r="E2" s="53">
        <v>4157000</v>
      </c>
      <c r="F2" s="53">
        <v>3765000</v>
      </c>
      <c r="G2" s="14">
        <f t="shared" ref="G2:G11" si="0">C2+D2+E2+F2</f>
        <v>15179000</v>
      </c>
      <c r="H2" s="14">
        <f t="shared" ref="H2:H11" si="1">(B2 + stillbirth*B2/(1000-stillbirth))/(1-abortion)</f>
        <v>998978.30054841761</v>
      </c>
      <c r="I2" s="14">
        <f t="shared" ref="I2:I11" si="2">G2-H2</f>
        <v>14180021.699451583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938993.16680000024</v>
      </c>
      <c r="C3" s="53">
        <v>2528000</v>
      </c>
      <c r="D3" s="53">
        <v>4764000</v>
      </c>
      <c r="E3" s="53">
        <v>4187000</v>
      </c>
      <c r="F3" s="53">
        <v>3802000</v>
      </c>
      <c r="G3" s="14">
        <f t="shared" si="0"/>
        <v>15281000</v>
      </c>
      <c r="H3" s="14">
        <f t="shared" si="1"/>
        <v>998373.55247332074</v>
      </c>
      <c r="I3" s="14">
        <f t="shared" si="2"/>
        <v>14282626.447526678</v>
      </c>
    </row>
    <row r="4" spans="1:9" ht="15.75" customHeight="1" x14ac:dyDescent="0.2">
      <c r="A4" s="7">
        <f t="shared" si="3"/>
        <v>2023</v>
      </c>
      <c r="B4" s="52">
        <v>938108.44240000017</v>
      </c>
      <c r="C4" s="53">
        <v>2484000</v>
      </c>
      <c r="D4" s="53">
        <v>4830000</v>
      </c>
      <c r="E4" s="53">
        <v>4221000</v>
      </c>
      <c r="F4" s="53">
        <v>3835000</v>
      </c>
      <c r="G4" s="14">
        <f t="shared" si="0"/>
        <v>15370000</v>
      </c>
      <c r="H4" s="14">
        <f t="shared" si="1"/>
        <v>997432.8795553291</v>
      </c>
      <c r="I4" s="14">
        <f t="shared" si="2"/>
        <v>14372567.12044467</v>
      </c>
    </row>
    <row r="5" spans="1:9" ht="15.75" customHeight="1" x14ac:dyDescent="0.2">
      <c r="A5" s="7">
        <f t="shared" si="3"/>
        <v>2024</v>
      </c>
      <c r="B5" s="52">
        <v>936912.63060000038</v>
      </c>
      <c r="C5" s="53">
        <v>2436000</v>
      </c>
      <c r="D5" s="53">
        <v>4886000</v>
      </c>
      <c r="E5" s="53">
        <v>4258000</v>
      </c>
      <c r="F5" s="53">
        <v>3865000</v>
      </c>
      <c r="G5" s="14">
        <f t="shared" si="0"/>
        <v>15445000</v>
      </c>
      <c r="H5" s="14">
        <f t="shared" si="1"/>
        <v>996161.4465810894</v>
      </c>
      <c r="I5" s="14">
        <f t="shared" si="2"/>
        <v>14448838.55341891</v>
      </c>
    </row>
    <row r="6" spans="1:9" ht="15.75" customHeight="1" x14ac:dyDescent="0.2">
      <c r="A6" s="7">
        <f t="shared" si="3"/>
        <v>2025</v>
      </c>
      <c r="B6" s="52">
        <v>935443.41100000008</v>
      </c>
      <c r="C6" s="53">
        <v>2392000</v>
      </c>
      <c r="D6" s="53">
        <v>4925000</v>
      </c>
      <c r="E6" s="53">
        <v>4297000</v>
      </c>
      <c r="F6" s="53">
        <v>3892000</v>
      </c>
      <c r="G6" s="14">
        <f t="shared" si="0"/>
        <v>15506000</v>
      </c>
      <c r="H6" s="14">
        <f t="shared" si="1"/>
        <v>994599.31594661996</v>
      </c>
      <c r="I6" s="14">
        <f t="shared" si="2"/>
        <v>14511400.68405338</v>
      </c>
    </row>
    <row r="7" spans="1:9" ht="15.75" customHeight="1" x14ac:dyDescent="0.2">
      <c r="A7" s="7">
        <f t="shared" si="3"/>
        <v>2026</v>
      </c>
      <c r="B7" s="52">
        <v>932636.93200000003</v>
      </c>
      <c r="C7" s="53">
        <v>2351000</v>
      </c>
      <c r="D7" s="53">
        <v>4952000</v>
      </c>
      <c r="E7" s="53">
        <v>4341000</v>
      </c>
      <c r="F7" s="53">
        <v>3916000</v>
      </c>
      <c r="G7" s="14">
        <f t="shared" si="0"/>
        <v>15560000</v>
      </c>
      <c r="H7" s="14">
        <f t="shared" si="1"/>
        <v>991615.35982399923</v>
      </c>
      <c r="I7" s="14">
        <f t="shared" si="2"/>
        <v>14568384.640176</v>
      </c>
    </row>
    <row r="8" spans="1:9" ht="15.75" customHeight="1" x14ac:dyDescent="0.2">
      <c r="A8" s="7">
        <f t="shared" si="3"/>
        <v>2027</v>
      </c>
      <c r="B8" s="52">
        <v>929501.87579999992</v>
      </c>
      <c r="C8" s="53">
        <v>2311000</v>
      </c>
      <c r="D8" s="53">
        <v>4964000</v>
      </c>
      <c r="E8" s="53">
        <v>4386000</v>
      </c>
      <c r="F8" s="53">
        <v>3939000</v>
      </c>
      <c r="G8" s="14">
        <f t="shared" si="0"/>
        <v>15600000</v>
      </c>
      <c r="H8" s="14">
        <f t="shared" si="1"/>
        <v>988282.04781890323</v>
      </c>
      <c r="I8" s="14">
        <f t="shared" si="2"/>
        <v>14611717.952181097</v>
      </c>
    </row>
    <row r="9" spans="1:9" ht="15.75" customHeight="1" x14ac:dyDescent="0.2">
      <c r="A9" s="7">
        <f t="shared" si="3"/>
        <v>2028</v>
      </c>
      <c r="B9" s="52">
        <v>926044.2111999999</v>
      </c>
      <c r="C9" s="53">
        <v>2276000</v>
      </c>
      <c r="D9" s="53">
        <v>4960000</v>
      </c>
      <c r="E9" s="53">
        <v>4433000</v>
      </c>
      <c r="F9" s="53">
        <v>3960000</v>
      </c>
      <c r="G9" s="14">
        <f t="shared" si="0"/>
        <v>15629000</v>
      </c>
      <c r="H9" s="14">
        <f t="shared" si="1"/>
        <v>984605.72618844069</v>
      </c>
      <c r="I9" s="14">
        <f t="shared" si="2"/>
        <v>14644394.27381156</v>
      </c>
    </row>
    <row r="10" spans="1:9" ht="15.75" customHeight="1" x14ac:dyDescent="0.2">
      <c r="A10" s="7">
        <f t="shared" si="3"/>
        <v>2029</v>
      </c>
      <c r="B10" s="52">
        <v>922222.66359999985</v>
      </c>
      <c r="C10" s="53">
        <v>2246000</v>
      </c>
      <c r="D10" s="53">
        <v>4939000</v>
      </c>
      <c r="E10" s="53">
        <v>4485000</v>
      </c>
      <c r="F10" s="53">
        <v>3984000</v>
      </c>
      <c r="G10" s="14">
        <f t="shared" si="0"/>
        <v>15654000</v>
      </c>
      <c r="H10" s="14">
        <f t="shared" si="1"/>
        <v>980542.51019469695</v>
      </c>
      <c r="I10" s="14">
        <f t="shared" si="2"/>
        <v>14673457.489805304</v>
      </c>
    </row>
    <row r="11" spans="1:9" ht="15.75" customHeight="1" x14ac:dyDescent="0.2">
      <c r="A11" s="7">
        <f t="shared" si="3"/>
        <v>2030</v>
      </c>
      <c r="B11" s="52">
        <v>918029.11199999996</v>
      </c>
      <c r="C11" s="53">
        <v>2223000</v>
      </c>
      <c r="D11" s="53">
        <v>4900000</v>
      </c>
      <c r="E11" s="53">
        <v>4542000</v>
      </c>
      <c r="F11" s="53">
        <v>4009000</v>
      </c>
      <c r="G11" s="14">
        <f t="shared" si="0"/>
        <v>15674000</v>
      </c>
      <c r="H11" s="14">
        <f t="shared" si="1"/>
        <v>976083.76527896977</v>
      </c>
      <c r="I11" s="14">
        <f t="shared" si="2"/>
        <v>14697916.234721031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Z7WnZU0l+/eCSuI630GcTtiF32YXeGhjjKMyXl08vgKO3eScDJGMJcU7z/kWeKQen52EMm6BJ8Uing+Lrsu0Fg==" saltValue="S3U0Qygpi5RWQQElyqqYQ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87IgZLEvz5UYzx7XU1+9hHbCsGCqemUiKMKidprA7WReNP+ybAiR5+xbYa0TEdSTnsYPMVuS/A92H1TfkwfuLQ==" saltValue="8ex73F/8YFLoGaoZoMsRN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j1d7m+vlsPe5C0flFVJl4+Z3WCnYX6Ja7zgaZx+uIg8UENmf6avj9FdJEkCahxNq7nXdZAwYNGIjo7SbS6syjw==" saltValue="jEsQaP8P/HPT3vCsFHb4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Xvzq7xB+YAlZctUVmVkYKj4Gw423XiBMLB/jzLzY8m48s5lUZpPoXeiymGUQG7tZQrTBtozb5NmDDUeHsZg66w==" saltValue="rNTnadi2+y9ISbd0vUtd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U6+th4U5yOudApdNBML9wHc23G0vuohRq4yr7wukDWQHwOdsOO+f2d53BWhbv4w6zEVyVhCmIUFvpP2FxEAQYw==" saltValue="xsZaCtJ7PGHDJNFOFOYN+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yFqWOgjwRKvX9IP3HkUCL8inBUaH4TQsCCri+VjskpDRR2lBAfHuM/0KaC9aOjsKq5GRr3WDDqRk9V9LlBVoEQ==" saltValue="9+PprKJd/MKlsDQNc9Lx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v4NjDS6hnebccYTm8bmwdLqvqKP2XHzenJaEQpFZGzjfSMp+HlIDNGeEV3oSOeN7G/khXC/cOVci5YdTJAWmAw==" saltValue="kbTkWWkp2xg0NrnOOjUu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7x755HqesdRrLN7UJKia1QagWpTzGj9RN0OavBicFyr4kwzqqvJq+8PNJ5dmB9q9IL2csb29mbcYJmu7c9tkDg==" saltValue="DT88sCU4Hx1L2kTqFksT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YCIMXVv7sVbtskxxjiOVBivWYgq7SFncvDfNHz0ty7QkT49/T2DanX/ygpFX8ED4n6L8YV2qa9BPkkm2Ew93xA==" saltValue="2b5TBLGji1vHmL0FmaDj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UU2EJYnURJLxhkVeFt9YNzn6VG15R6bnV8f/pUEL8KF64bDMeoaL5/h+9ul9IChWc8cSXOfnLFDzFZOMbnei9A==" saltValue="dH5K1qbYP4LOKow86e9fd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5.2181601158140974E-3</v>
      </c>
    </row>
    <row r="4" spans="1:8" ht="15.75" customHeight="1" x14ac:dyDescent="0.2">
      <c r="B4" s="16" t="s">
        <v>79</v>
      </c>
      <c r="C4" s="54">
        <v>0.13866230801603491</v>
      </c>
    </row>
    <row r="5" spans="1:8" ht="15.75" customHeight="1" x14ac:dyDescent="0.2">
      <c r="B5" s="16" t="s">
        <v>80</v>
      </c>
      <c r="C5" s="54">
        <v>6.2623706581121513E-2</v>
      </c>
    </row>
    <row r="6" spans="1:8" ht="15.75" customHeight="1" x14ac:dyDescent="0.2">
      <c r="B6" s="16" t="s">
        <v>81</v>
      </c>
      <c r="C6" s="54">
        <v>0.26790332269887612</v>
      </c>
    </row>
    <row r="7" spans="1:8" ht="15.75" customHeight="1" x14ac:dyDescent="0.2">
      <c r="B7" s="16" t="s">
        <v>82</v>
      </c>
      <c r="C7" s="54">
        <v>0.31810090675999869</v>
      </c>
    </row>
    <row r="8" spans="1:8" ht="15.75" customHeight="1" x14ac:dyDescent="0.2">
      <c r="B8" s="16" t="s">
        <v>83</v>
      </c>
      <c r="C8" s="54">
        <v>7.2801002348557766E-3</v>
      </c>
    </row>
    <row r="9" spans="1:8" ht="15.75" customHeight="1" x14ac:dyDescent="0.2">
      <c r="B9" s="16" t="s">
        <v>84</v>
      </c>
      <c r="C9" s="54">
        <v>0.11470955806688871</v>
      </c>
    </row>
    <row r="10" spans="1:8" ht="15.75" customHeight="1" x14ac:dyDescent="0.2">
      <c r="B10" s="16" t="s">
        <v>85</v>
      </c>
      <c r="C10" s="54">
        <v>8.5501937526410166E-2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0.16866262287251019</v>
      </c>
      <c r="D14" s="54">
        <v>0.16866262287251019</v>
      </c>
      <c r="E14" s="54">
        <v>0.16866262287251019</v>
      </c>
      <c r="F14" s="54">
        <v>0.16866262287251019</v>
      </c>
    </row>
    <row r="15" spans="1:8" ht="15.75" customHeight="1" x14ac:dyDescent="0.2">
      <c r="B15" s="16" t="s">
        <v>88</v>
      </c>
      <c r="C15" s="54">
        <v>0.2374075678275194</v>
      </c>
      <c r="D15" s="54">
        <v>0.2374075678275194</v>
      </c>
      <c r="E15" s="54">
        <v>0.2374075678275194</v>
      </c>
      <c r="F15" s="54">
        <v>0.2374075678275194</v>
      </c>
    </row>
    <row r="16" spans="1:8" ht="15.75" customHeight="1" x14ac:dyDescent="0.2">
      <c r="B16" s="16" t="s">
        <v>89</v>
      </c>
      <c r="C16" s="54">
        <v>2.0906463004765591E-2</v>
      </c>
      <c r="D16" s="54">
        <v>2.0906463004765591E-2</v>
      </c>
      <c r="E16" s="54">
        <v>2.0906463004765591E-2</v>
      </c>
      <c r="F16" s="54">
        <v>2.0906463004765591E-2</v>
      </c>
    </row>
    <row r="17" spans="1:8" ht="15.75" customHeight="1" x14ac:dyDescent="0.2">
      <c r="B17" s="16" t="s">
        <v>90</v>
      </c>
      <c r="C17" s="54">
        <v>2.118958794918769E-2</v>
      </c>
      <c r="D17" s="54">
        <v>2.118958794918769E-2</v>
      </c>
      <c r="E17" s="54">
        <v>2.118958794918769E-2</v>
      </c>
      <c r="F17" s="54">
        <v>2.118958794918769E-2</v>
      </c>
    </row>
    <row r="18" spans="1:8" ht="15.75" customHeight="1" x14ac:dyDescent="0.2">
      <c r="B18" s="16" t="s">
        <v>91</v>
      </c>
      <c r="C18" s="54">
        <v>5.6312497752559836E-4</v>
      </c>
      <c r="D18" s="54">
        <v>5.6312497752559836E-4</v>
      </c>
      <c r="E18" s="54">
        <v>5.6312497752559836E-4</v>
      </c>
      <c r="F18" s="54">
        <v>5.6312497752559836E-4</v>
      </c>
    </row>
    <row r="19" spans="1:8" ht="15.75" customHeight="1" x14ac:dyDescent="0.2">
      <c r="B19" s="16" t="s">
        <v>92</v>
      </c>
      <c r="C19" s="54">
        <v>7.8880074565862521E-3</v>
      </c>
      <c r="D19" s="54">
        <v>7.8880074565862521E-3</v>
      </c>
      <c r="E19" s="54">
        <v>7.8880074565862521E-3</v>
      </c>
      <c r="F19" s="54">
        <v>7.8880074565862521E-3</v>
      </c>
    </row>
    <row r="20" spans="1:8" ht="15.75" customHeight="1" x14ac:dyDescent="0.2">
      <c r="B20" s="16" t="s">
        <v>93</v>
      </c>
      <c r="C20" s="54">
        <v>7.6179122725910662E-3</v>
      </c>
      <c r="D20" s="54">
        <v>7.6179122725910662E-3</v>
      </c>
      <c r="E20" s="54">
        <v>7.6179122725910662E-3</v>
      </c>
      <c r="F20" s="54">
        <v>7.6179122725910662E-3</v>
      </c>
    </row>
    <row r="21" spans="1:8" ht="15.75" customHeight="1" x14ac:dyDescent="0.2">
      <c r="B21" s="16" t="s">
        <v>94</v>
      </c>
      <c r="C21" s="54">
        <v>0.1442067327750006</v>
      </c>
      <c r="D21" s="54">
        <v>0.1442067327750006</v>
      </c>
      <c r="E21" s="54">
        <v>0.1442067327750006</v>
      </c>
      <c r="F21" s="54">
        <v>0.1442067327750006</v>
      </c>
    </row>
    <row r="22" spans="1:8" ht="15.75" customHeight="1" x14ac:dyDescent="0.2">
      <c r="B22" s="16" t="s">
        <v>95</v>
      </c>
      <c r="C22" s="54">
        <v>0.39155798086431348</v>
      </c>
      <c r="D22" s="54">
        <v>0.39155798086431348</v>
      </c>
      <c r="E22" s="54">
        <v>0.39155798086431348</v>
      </c>
      <c r="F22" s="54">
        <v>0.39155798086431348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4.7899999999999998E-2</v>
      </c>
    </row>
    <row r="27" spans="1:8" ht="15.75" customHeight="1" x14ac:dyDescent="0.2">
      <c r="B27" s="16" t="s">
        <v>102</v>
      </c>
      <c r="C27" s="54">
        <v>1.04E-2</v>
      </c>
    </row>
    <row r="28" spans="1:8" ht="15.75" customHeight="1" x14ac:dyDescent="0.2">
      <c r="B28" s="16" t="s">
        <v>103</v>
      </c>
      <c r="C28" s="54">
        <v>0.26740000000000003</v>
      </c>
    </row>
    <row r="29" spans="1:8" ht="15.75" customHeight="1" x14ac:dyDescent="0.2">
      <c r="B29" s="16" t="s">
        <v>104</v>
      </c>
      <c r="C29" s="54">
        <v>0.12529999999999999</v>
      </c>
    </row>
    <row r="30" spans="1:8" ht="15.75" customHeight="1" x14ac:dyDescent="0.2">
      <c r="B30" s="16" t="s">
        <v>2</v>
      </c>
      <c r="C30" s="54">
        <v>7.0199999999999999E-2</v>
      </c>
    </row>
    <row r="31" spans="1:8" ht="15.75" customHeight="1" x14ac:dyDescent="0.2">
      <c r="B31" s="16" t="s">
        <v>105</v>
      </c>
      <c r="C31" s="54">
        <v>8.14E-2</v>
      </c>
    </row>
    <row r="32" spans="1:8" ht="15.75" customHeight="1" x14ac:dyDescent="0.2">
      <c r="B32" s="16" t="s">
        <v>106</v>
      </c>
      <c r="C32" s="54">
        <v>4.7699999999999992E-2</v>
      </c>
    </row>
    <row r="33" spans="2:3" ht="15.75" customHeight="1" x14ac:dyDescent="0.2">
      <c r="B33" s="16" t="s">
        <v>107</v>
      </c>
      <c r="C33" s="54">
        <v>0.14779999999999999</v>
      </c>
    </row>
    <row r="34" spans="2:3" ht="15.75" customHeight="1" x14ac:dyDescent="0.2">
      <c r="B34" s="16" t="s">
        <v>108</v>
      </c>
      <c r="C34" s="54">
        <v>0.20189999999776481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CLM3I/qSp9mYIZnaP1BN6gP8R/0hx9WrbAHBhwiFAh79oPMDt7EXqdE5mq8pY+1XgIx05lcTJ45axxM+UG7O/g==" saltValue="H3CoZwXsnr/2VacLQyhVy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0.75709211826324507</v>
      </c>
      <c r="D2" s="55">
        <v>0.75709211826324507</v>
      </c>
      <c r="E2" s="55">
        <v>0.65448200702667192</v>
      </c>
      <c r="F2" s="55">
        <v>0.39950260519981401</v>
      </c>
      <c r="G2" s="55">
        <v>0.276425570249557</v>
      </c>
    </row>
    <row r="3" spans="1:15" ht="15.75" customHeight="1" x14ac:dyDescent="0.2">
      <c r="B3" s="7" t="s">
        <v>113</v>
      </c>
      <c r="C3" s="55">
        <v>0.16411136090755499</v>
      </c>
      <c r="D3" s="55">
        <v>0.16411136090755499</v>
      </c>
      <c r="E3" s="55">
        <v>0.20453904569149001</v>
      </c>
      <c r="F3" s="55">
        <v>0.35747551918029802</v>
      </c>
      <c r="G3" s="55">
        <v>0.36032155156135598</v>
      </c>
    </row>
    <row r="4" spans="1:15" ht="15.75" customHeight="1" x14ac:dyDescent="0.2">
      <c r="B4" s="7" t="s">
        <v>114</v>
      </c>
      <c r="C4" s="56">
        <v>5.35400845110416E-2</v>
      </c>
      <c r="D4" s="56">
        <v>5.35400845110416E-2</v>
      </c>
      <c r="E4" s="56">
        <v>0.10214888304472</v>
      </c>
      <c r="F4" s="56">
        <v>0.16592110693454701</v>
      </c>
      <c r="G4" s="56">
        <v>0.26226434111595198</v>
      </c>
    </row>
    <row r="5" spans="1:15" ht="15.75" customHeight="1" x14ac:dyDescent="0.2">
      <c r="B5" s="7" t="s">
        <v>115</v>
      </c>
      <c r="C5" s="56">
        <v>2.5256430730223701E-2</v>
      </c>
      <c r="D5" s="56">
        <v>2.5256430730223701E-2</v>
      </c>
      <c r="E5" s="56">
        <v>3.88300679624081E-2</v>
      </c>
      <c r="F5" s="56">
        <v>7.7100761234760298E-2</v>
      </c>
      <c r="G5" s="56">
        <v>0.100988522171974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0.68199223279953003</v>
      </c>
      <c r="D8" s="55">
        <v>0.68199223279953003</v>
      </c>
      <c r="E8" s="55">
        <v>0.67925351858138994</v>
      </c>
      <c r="F8" s="55">
        <v>0.67597478628158603</v>
      </c>
      <c r="G8" s="55">
        <v>0.70145517587661699</v>
      </c>
    </row>
    <row r="9" spans="1:15" ht="15.75" customHeight="1" x14ac:dyDescent="0.2">
      <c r="B9" s="7" t="s">
        <v>118</v>
      </c>
      <c r="C9" s="55">
        <v>0.19219118356704701</v>
      </c>
      <c r="D9" s="55">
        <v>0.19219118356704701</v>
      </c>
      <c r="E9" s="55">
        <v>0.26326096057891801</v>
      </c>
      <c r="F9" s="55">
        <v>0.24349121749401101</v>
      </c>
      <c r="G9" s="55">
        <v>0.24338886141777</v>
      </c>
    </row>
    <row r="10" spans="1:15" ht="15.75" customHeight="1" x14ac:dyDescent="0.2">
      <c r="B10" s="7" t="s">
        <v>119</v>
      </c>
      <c r="C10" s="56">
        <v>8.7075620889663696E-2</v>
      </c>
      <c r="D10" s="56">
        <v>8.7075620889663696E-2</v>
      </c>
      <c r="E10" s="56">
        <v>5.4190829396247898E-2</v>
      </c>
      <c r="F10" s="56">
        <v>5.85920549929142E-2</v>
      </c>
      <c r="G10" s="56">
        <v>4.69390824437141E-2</v>
      </c>
    </row>
    <row r="11" spans="1:15" ht="15.75" customHeight="1" x14ac:dyDescent="0.2">
      <c r="B11" s="7" t="s">
        <v>120</v>
      </c>
      <c r="C11" s="56">
        <v>3.8740970194339801E-2</v>
      </c>
      <c r="D11" s="56">
        <v>3.8740970194339801E-2</v>
      </c>
      <c r="E11" s="56">
        <v>3.2946933060883999E-3</v>
      </c>
      <c r="F11" s="56">
        <v>2.1941931918263401E-2</v>
      </c>
      <c r="G11" s="56">
        <v>8.2168821245432004E-3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0.53875706099999998</v>
      </c>
      <c r="D14" s="57">
        <v>0.52048943423000005</v>
      </c>
      <c r="E14" s="57">
        <v>0.52048943423000005</v>
      </c>
      <c r="F14" s="57">
        <v>0.341500033373</v>
      </c>
      <c r="G14" s="57">
        <v>0.341500033373</v>
      </c>
      <c r="H14" s="58">
        <v>0.54400000000000004</v>
      </c>
      <c r="I14" s="58">
        <v>0.581236559139785</v>
      </c>
      <c r="J14" s="58">
        <v>0.55431612903225802</v>
      </c>
      <c r="K14" s="58">
        <v>0.53840860215053765</v>
      </c>
      <c r="L14" s="58">
        <v>0.24171061027400001</v>
      </c>
      <c r="M14" s="58">
        <v>0.27265699381199998</v>
      </c>
      <c r="N14" s="58">
        <v>0.23482481378100001</v>
      </c>
      <c r="O14" s="58">
        <v>0.32164147542249999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0.28821302464315207</v>
      </c>
      <c r="D15" s="55">
        <f t="shared" si="0"/>
        <v>0.27844059037628333</v>
      </c>
      <c r="E15" s="55">
        <f t="shared" si="0"/>
        <v>0.27844059037628333</v>
      </c>
      <c r="F15" s="55">
        <f t="shared" si="0"/>
        <v>0.18268857089590831</v>
      </c>
      <c r="G15" s="55">
        <f t="shared" si="0"/>
        <v>0.18268857089590831</v>
      </c>
      <c r="H15" s="55">
        <f t="shared" si="0"/>
        <v>0.29101778288502977</v>
      </c>
      <c r="I15" s="55">
        <f t="shared" si="0"/>
        <v>0.3109378212731318</v>
      </c>
      <c r="J15" s="55">
        <f t="shared" si="0"/>
        <v>0.29653649060363935</v>
      </c>
      <c r="K15" s="55">
        <f t="shared" si="0"/>
        <v>0.28802661338984836</v>
      </c>
      <c r="L15" s="55">
        <f t="shared" si="0"/>
        <v>0.12930530496640988</v>
      </c>
      <c r="M15" s="55">
        <f t="shared" si="0"/>
        <v>0.14586035630012043</v>
      </c>
      <c r="N15" s="55">
        <f t="shared" si="0"/>
        <v>0.12562168506054522</v>
      </c>
      <c r="O15" s="55">
        <f t="shared" si="0"/>
        <v>0.17206505342155465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gmyxCHwC2DiapyyLf0pwcXT77G0W8Me5bj7JzyHIx9GiyRNfZXGK6ezWD0og2X+QEFu5QoQjIIUL0dY2mBhHog==" saltValue="22awKlb6nC7TJBmgezuM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0.70655316114425704</v>
      </c>
      <c r="D2" s="56">
        <v>0.49112349999999999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0.16169911623001099</v>
      </c>
      <c r="D3" s="56">
        <v>0.21381140000000001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0.13174772262573201</v>
      </c>
      <c r="D4" s="56">
        <v>0.27545989999999998</v>
      </c>
      <c r="E4" s="56">
        <v>0.97014075517654408</v>
      </c>
      <c r="F4" s="56">
        <v>0.78452336788177501</v>
      </c>
      <c r="G4" s="56">
        <v>0</v>
      </c>
    </row>
    <row r="5" spans="1:7" x14ac:dyDescent="0.2">
      <c r="B5" s="98" t="s">
        <v>132</v>
      </c>
      <c r="C5" s="55">
        <v>0</v>
      </c>
      <c r="D5" s="55">
        <v>1.96052E-2</v>
      </c>
      <c r="E5" s="55">
        <v>2.9859244823455949E-2</v>
      </c>
      <c r="F5" s="55">
        <v>0.21547663211822499</v>
      </c>
      <c r="G5" s="55">
        <v>1</v>
      </c>
    </row>
  </sheetData>
  <sheetProtection algorithmName="SHA-512" hashValue="e1BZKtp0agxZNU7lRGNSxjWnVqdYo0QVVManV14P2kSBjjXyxMETxjlvEzfX2A7lsq9U2u4bfNdiC0cjaVJsuQ==" saltValue="C3GR0efP6t4vlqSJDUqcZ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AUrN+RnxJFplU6F2gS59rDC5D/Zz6J50jhd/55draVkiMDAhFwPbKrApMZ1VO5JG3QIlV8bM5Wgdagi9YOsjEQ==" saltValue="jjAhy1qtdcU7kGnNjj8zK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jVtgJKNIMmwWV1s9lB2U4HAda0rde/2ikv0OTxmXrEFco4+j/xLpmPUPPB+ypyhn1WcBBs7onnC8BcIZrWn9iw==" saltValue="09gEzuBZbiULnY5i0yX1M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zxBUU9zh2+OyEfivMq93L77SSzf3gPxVm57Yrb+W3UzwkK917kdbSVu6YBc0IcKzqf+ikzAuzPNgjrswv5cy5Q==" saltValue="3XD/zwqg+rKVGGCqzVa3m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VqeL9VcKGkkyVvnLkyjiCXx8a0oGo1vKZhPaRfx4qL2SL1LK6wE/wEsC2lJdVCitdpg+Zete2MgPySmZlG/EIw==" saltValue="e24W2wB2+XLK4LBXQEKzB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2022-02-02T07:46:17Z</dcterms:modified>
</cp:coreProperties>
</file>