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DFF29B1-FF92-45BC-AB17-2E238B32C2F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A39" i="2"/>
  <c r="H38" i="2"/>
  <c r="G38" i="2"/>
  <c r="A35" i="2"/>
  <c r="A34" i="2"/>
  <c r="A33" i="2"/>
  <c r="A27" i="2"/>
  <c r="A19" i="2"/>
  <c r="A1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I4" i="2" l="1"/>
  <c r="I8" i="2"/>
  <c r="A17" i="2"/>
  <c r="I38" i="2"/>
  <c r="A26" i="2"/>
  <c r="I39" i="2"/>
  <c r="A25" i="2"/>
  <c r="I3" i="2"/>
  <c r="I7" i="2"/>
  <c r="I11" i="2"/>
  <c r="A13" i="2"/>
  <c r="D58" i="20"/>
  <c r="A15" i="2"/>
  <c r="A23" i="2"/>
  <c r="A31" i="2"/>
  <c r="A12" i="2"/>
  <c r="A20" i="2"/>
  <c r="A28" i="2"/>
  <c r="A36" i="2"/>
  <c r="A21" i="2"/>
  <c r="A29" i="2"/>
  <c r="A37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<sst xmlns="http://schemas.openxmlformats.org/spreadsheetml/2006/main" count="2092" uniqueCount="337">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</sst>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37035.955810546897</v>
      </c>
    </row>
    <row r="8" spans="1:3" ht="15" customHeight="1" x14ac:dyDescent="0.2">
      <c r="B8" s="7" t="s">
        <v>19</v>
      </c>
      <c r="C8" s="46">
        <v>0.23599999999999999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0.89240097045898392</v>
      </c>
    </row>
    <row r="11" spans="1:3" ht="15" customHeight="1" x14ac:dyDescent="0.2">
      <c r="B11" s="7" t="s">
        <v>22</v>
      </c>
      <c r="C11" s="46">
        <v>0.86599999999999999</v>
      </c>
    </row>
    <row r="12" spans="1:3" ht="15" customHeight="1" x14ac:dyDescent="0.2">
      <c r="B12" s="7" t="s">
        <v>23</v>
      </c>
      <c r="C12" s="46">
        <v>0.89400000000000002</v>
      </c>
    </row>
    <row r="13" spans="1:3" ht="15" customHeight="1" x14ac:dyDescent="0.2">
      <c r="B13" s="7" t="s">
        <v>24</v>
      </c>
      <c r="C13" s="46">
        <v>0.65900000000000003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3.6700000000000003E-2</v>
      </c>
    </row>
    <row r="24" spans="1:3" ht="15" customHeight="1" x14ac:dyDescent="0.2">
      <c r="B24" s="12" t="s">
        <v>33</v>
      </c>
      <c r="C24" s="47">
        <v>0.53120000000000001</v>
      </c>
    </row>
    <row r="25" spans="1:3" ht="15" customHeight="1" x14ac:dyDescent="0.2">
      <c r="B25" s="12" t="s">
        <v>34</v>
      </c>
      <c r="C25" s="47">
        <v>0.40350000000000003</v>
      </c>
    </row>
    <row r="26" spans="1:3" ht="15" customHeight="1" x14ac:dyDescent="0.2">
      <c r="B26" s="12" t="s">
        <v>35</v>
      </c>
      <c r="C26" s="47">
        <v>2.86E-2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1.30269341644374</v>
      </c>
    </row>
    <row r="38" spans="1:5" ht="15" customHeight="1" x14ac:dyDescent="0.2">
      <c r="B38" s="28" t="s">
        <v>45</v>
      </c>
      <c r="C38" s="117">
        <v>2.0397516103772699</v>
      </c>
      <c r="D38" s="9"/>
      <c r="E38" s="10"/>
    </row>
    <row r="39" spans="1:5" ht="15" customHeight="1" x14ac:dyDescent="0.2">
      <c r="B39" s="28" t="s">
        <v>46</v>
      </c>
      <c r="C39" s="117">
        <v>2.32534602782781</v>
      </c>
      <c r="D39" s="9"/>
      <c r="E39" s="9"/>
    </row>
    <row r="40" spans="1:5" ht="15" customHeight="1" x14ac:dyDescent="0.2">
      <c r="B40" s="28" t="s">
        <v>47</v>
      </c>
      <c r="C40" s="117">
        <v>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3.5746903539999999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0.57351605608011647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5.4530763999999898</v>
      </c>
    </row>
    <row r="63" spans="1:4" ht="15.75" customHeight="1" x14ac:dyDescent="0.2">
      <c r="A63" s="39"/>
    </row>
  </sheetData>
  <sheetProtection algorithmName="SHA-512" hashValue="eSEMDfCzC8td5t4v1Y6rxy0pqP8BtBHA+EmqVlu0hfw25p5S/2eTVqG4E0Fv/5CyLYNhAVumeL5fnMN2pd1/Ng==" saltValue="FaoiGb/1Xj2L8fVCbuRN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0.22617385687432801</v>
      </c>
      <c r="C2" s="115">
        <v>0.95</v>
      </c>
      <c r="D2" s="116">
        <v>76.430830296277207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40.292575813137638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702.89347992688124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6.6292215715502589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13.42487525693355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13.42487525693355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13.42487525693355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13.42487525693355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13.42487525693355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13.42487525693355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1.131641056828899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0.66023089999999995</v>
      </c>
      <c r="C18" s="115">
        <v>0.95</v>
      </c>
      <c r="D18" s="116">
        <v>16.11738326300533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0.66023089999999995</v>
      </c>
      <c r="C19" s="115">
        <v>0.95</v>
      </c>
      <c r="D19" s="116">
        <v>16.11738326300533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0.98607889999999998</v>
      </c>
      <c r="C21" s="115">
        <v>0.95</v>
      </c>
      <c r="D21" s="116">
        <v>70.114008769456447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23.383432158561249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4.5372725454372071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0.73790266105588997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18.854821117415401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0.81299999999999994</v>
      </c>
      <c r="C29" s="115">
        <v>0.95</v>
      </c>
      <c r="D29" s="116">
        <v>155.6465054085146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1.36088480804361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2.472250321876178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0.21345476806163799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0.84879424812536697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2.134910144430378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0.9777387829326899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LXXc2qHReAA7IDfpeBMpU6cjhPHGy3Q9r2gVw6ox1yd3LBDlT/L6I6Gwy6GWElEoUbDKQ9j+JCC5KCZ7B9GTw==" saltValue="m5D+QgRp2NUoA7CYZUC9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olhE+EU2+LEtWqxXONfCt6s2jh2mij8EfNKox32y4lQ7vnS4zjI3zBXwaVuSsJ1mT4SmCQfPh82gUJEeNyORCg==" saltValue="5btCV2AntZLITg7vG9bc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7C4T/pW5TMVpHykbyqAvPYhE35tTePdJ9zpUhGgoL0vzQeo4BzK2XNSPtdG9m9/iWTzmK5Xee54bEtEEFsIcg==" saltValue="HChd3BG2O8Q3XCZ4n0e+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0.2067890604</v>
      </c>
      <c r="C3" s="18">
        <f>frac_mam_1_5months * 2.6</f>
        <v>0.2067890604</v>
      </c>
      <c r="D3" s="18">
        <f>frac_mam_6_11months * 2.6</f>
        <v>9.4452256599999992E-2</v>
      </c>
      <c r="E3" s="18">
        <f>frac_mam_12_23months * 2.6</f>
        <v>0</v>
      </c>
      <c r="F3" s="18">
        <f>frac_mam_24_59months * 2.6</f>
        <v>2.6917261800000002E-2</v>
      </c>
    </row>
    <row r="4" spans="1:6" ht="15.75" customHeight="1" x14ac:dyDescent="0.2">
      <c r="A4" s="4" t="s">
        <v>208</v>
      </c>
      <c r="B4" s="18">
        <f>frac_sam_1month * 2.6</f>
        <v>4.02068316E-2</v>
      </c>
      <c r="C4" s="18">
        <f>frac_sam_1_5months * 2.6</f>
        <v>4.02068316E-2</v>
      </c>
      <c r="D4" s="18">
        <f>frac_sam_6_11months * 2.6</f>
        <v>0</v>
      </c>
      <c r="E4" s="18">
        <f>frac_sam_12_23months * 2.6</f>
        <v>2.3977090539999999E-2</v>
      </c>
      <c r="F4" s="18">
        <f>frac_sam_24_59months * 2.6</f>
        <v>1.0915497060000001E-2</v>
      </c>
    </row>
  </sheetData>
  <sheetProtection algorithmName="SHA-512" hashValue="qXVz9n1eylPm/LUE7+3z9njuR5HNM4Lg/sMpWjzvrIyXhTHmQtB+zO6y372tgOB2Xbooqc7Ri0Nqu7ixjHqx2g==" saltValue="dWuoUCy7dAZ/eX8m0gH1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0.86599999999999999</v>
      </c>
      <c r="I18" s="65">
        <f>frac_PW_health_facility</f>
        <v>0.86599999999999999</v>
      </c>
      <c r="J18" s="65">
        <f>frac_PW_health_facility</f>
        <v>0.86599999999999999</v>
      </c>
      <c r="K18" s="65">
        <f>frac_PW_health_facility</f>
        <v>0.86599999999999999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0.65900000000000003</v>
      </c>
      <c r="M24" s="65">
        <f>famplan_unmet_need</f>
        <v>0.65900000000000003</v>
      </c>
      <c r="N24" s="65">
        <f>famplan_unmet_need</f>
        <v>0.65900000000000003</v>
      </c>
      <c r="O24" s="65">
        <f>famplan_unmet_need</f>
        <v>0.65900000000000003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5.8056132379150638E-2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2.4881199591064555E-2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2.4661697570800882E-2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0.89240097045898392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4nw0cLWfUY5x90g9I/rE9ACiffJZGAEi8LAMIZ4hAzo6G8qIjN4EJobdX7jBhMe+vmefe6GlypPnAnKevVLPag==" saltValue="Q8tgS3tkkkhv4IN87Rjz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bfwfNZELwYAbJn5jH2GzCMv4eZ70/erwLjJjQ5+nknEHWFSRkb1s7/oebM5zlmPAtWzrToisKFyZNt+zuA1YJg==" saltValue="CpeE5az7yYeFE7jvTKU4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xjTHQWt2bJmMwnvNWWrm1Dp7CFpj7z+7fxUEJEX52w1lzF69v+uju8kORGiVqn35EsQqy1369VZzpVjRz4BsQ==" saltValue="Q3si77RDOWWnv23/t3dv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IWYry8/6sk7brmBXEzA+YIB4eHM4BO/Ghejlg20/pGYpJku898ijXcrHt6FGOkQZrRpaKeg6H9lUvA7wjAMcQ==" saltValue="Fdg1DJu68jsS2VhS09+V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uQ15daOlx5V5EWUp1XHzLzEo46R8aC9RVMJP9pDiYxrMMxS50ElGmxmwejiTziDvRnScgmhXT84+d+DGSJbrw==" saltValue="P0C5aC3LAmIM1MamKm07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4q/zQWDwLIb7LkMsiZn8QhHM12MxVjyrX5/QIH9oQGrPfaXkjZr8eDfsZ0xepLNdUJWpKRdf8blQBQZanWuPw==" saltValue="OL/Vy2HMJrnhJ5Tlu/51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6695.9544000000014</v>
      </c>
      <c r="C2" s="53">
        <v>18000</v>
      </c>
      <c r="D2" s="53">
        <v>39000</v>
      </c>
      <c r="E2" s="53">
        <v>42000</v>
      </c>
      <c r="F2" s="53">
        <v>43000</v>
      </c>
      <c r="G2" s="14">
        <f t="shared" ref="G2:G11" si="0">C2+D2+E2+F2</f>
        <v>142000</v>
      </c>
      <c r="H2" s="14">
        <f t="shared" ref="H2:H11" si="1">(B2 + stillbirth*B2/(1000-stillbirth))/(1-abortion)</f>
        <v>7044.0002455173899</v>
      </c>
      <c r="I2" s="14">
        <f t="shared" ref="I2:I11" si="2">G2-H2</f>
        <v>134955.99975448262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6637.6107999999986</v>
      </c>
      <c r="C3" s="53">
        <v>19000</v>
      </c>
      <c r="D3" s="53">
        <v>39000</v>
      </c>
      <c r="E3" s="53">
        <v>42000</v>
      </c>
      <c r="F3" s="53">
        <v>43000</v>
      </c>
      <c r="G3" s="14">
        <f t="shared" si="0"/>
        <v>143000</v>
      </c>
      <c r="H3" s="14">
        <f t="shared" si="1"/>
        <v>6982.6240311386919</v>
      </c>
      <c r="I3" s="14">
        <f t="shared" si="2"/>
        <v>136017.37596886131</v>
      </c>
    </row>
    <row r="4" spans="1:9" ht="15.75" customHeight="1" x14ac:dyDescent="0.2">
      <c r="A4" s="7">
        <f t="shared" si="3"/>
        <v>2023</v>
      </c>
      <c r="B4" s="52">
        <v>6568.6896000000006</v>
      </c>
      <c r="C4" s="53">
        <v>19000</v>
      </c>
      <c r="D4" s="53">
        <v>39000</v>
      </c>
      <c r="E4" s="53">
        <v>41000</v>
      </c>
      <c r="F4" s="53">
        <v>43000</v>
      </c>
      <c r="G4" s="14">
        <f t="shared" si="0"/>
        <v>142000</v>
      </c>
      <c r="H4" s="14">
        <f t="shared" si="1"/>
        <v>6910.1204086944681</v>
      </c>
      <c r="I4" s="14">
        <f t="shared" si="2"/>
        <v>135089.87959130554</v>
      </c>
    </row>
    <row r="5" spans="1:9" ht="15.75" customHeight="1" x14ac:dyDescent="0.2">
      <c r="A5" s="7">
        <f t="shared" si="3"/>
        <v>2024</v>
      </c>
      <c r="B5" s="52">
        <v>6510.439800000001</v>
      </c>
      <c r="C5" s="53">
        <v>19000</v>
      </c>
      <c r="D5" s="53">
        <v>39000</v>
      </c>
      <c r="E5" s="53">
        <v>41000</v>
      </c>
      <c r="F5" s="53">
        <v>43000</v>
      </c>
      <c r="G5" s="14">
        <f t="shared" si="0"/>
        <v>142000</v>
      </c>
      <c r="H5" s="14">
        <f t="shared" si="1"/>
        <v>6848.8428699015913</v>
      </c>
      <c r="I5" s="14">
        <f t="shared" si="2"/>
        <v>135151.15713009841</v>
      </c>
    </row>
    <row r="6" spans="1:9" ht="15.75" customHeight="1" x14ac:dyDescent="0.2">
      <c r="A6" s="7">
        <f t="shared" si="3"/>
        <v>2025</v>
      </c>
      <c r="B6" s="52">
        <v>6452.19</v>
      </c>
      <c r="C6" s="53">
        <v>19000</v>
      </c>
      <c r="D6" s="53">
        <v>37000</v>
      </c>
      <c r="E6" s="53">
        <v>40000</v>
      </c>
      <c r="F6" s="53">
        <v>43000</v>
      </c>
      <c r="G6" s="14">
        <f t="shared" si="0"/>
        <v>139000</v>
      </c>
      <c r="H6" s="14">
        <f t="shared" si="1"/>
        <v>6787.5653311087117</v>
      </c>
      <c r="I6" s="14">
        <f t="shared" si="2"/>
        <v>132212.43466889128</v>
      </c>
    </row>
    <row r="7" spans="1:9" ht="15.75" customHeight="1" x14ac:dyDescent="0.2">
      <c r="A7" s="7">
        <f t="shared" si="3"/>
        <v>2026</v>
      </c>
      <c r="B7" s="52">
        <v>6398.7719999999999</v>
      </c>
      <c r="C7" s="53">
        <v>18000</v>
      </c>
      <c r="D7" s="53">
        <v>37000</v>
      </c>
      <c r="E7" s="53">
        <v>40000</v>
      </c>
      <c r="F7" s="53">
        <v>43000</v>
      </c>
      <c r="G7" s="14">
        <f t="shared" si="0"/>
        <v>138000</v>
      </c>
      <c r="H7" s="14">
        <f t="shared" si="1"/>
        <v>6731.3707421618328</v>
      </c>
      <c r="I7" s="14">
        <f t="shared" si="2"/>
        <v>131268.62925783815</v>
      </c>
    </row>
    <row r="8" spans="1:9" ht="15.75" customHeight="1" x14ac:dyDescent="0.2">
      <c r="A8" s="7">
        <f t="shared" si="3"/>
        <v>2027</v>
      </c>
      <c r="B8" s="52">
        <v>6355.7440000000006</v>
      </c>
      <c r="C8" s="53">
        <v>18000</v>
      </c>
      <c r="D8" s="53">
        <v>37000</v>
      </c>
      <c r="E8" s="53">
        <v>40000</v>
      </c>
      <c r="F8" s="53">
        <v>44000</v>
      </c>
      <c r="G8" s="14">
        <f t="shared" si="0"/>
        <v>139000</v>
      </c>
      <c r="H8" s="14">
        <f t="shared" si="1"/>
        <v>6686.1062101088492</v>
      </c>
      <c r="I8" s="14">
        <f t="shared" si="2"/>
        <v>132313.89378989115</v>
      </c>
    </row>
    <row r="9" spans="1:9" ht="15.75" customHeight="1" x14ac:dyDescent="0.2">
      <c r="A9" s="7">
        <f t="shared" si="3"/>
        <v>2028</v>
      </c>
      <c r="B9" s="52">
        <v>6302.5342000000001</v>
      </c>
      <c r="C9" s="53">
        <v>18000</v>
      </c>
      <c r="D9" s="53">
        <v>37000</v>
      </c>
      <c r="E9" s="53">
        <v>40000</v>
      </c>
      <c r="F9" s="53">
        <v>43000</v>
      </c>
      <c r="G9" s="14">
        <f t="shared" si="0"/>
        <v>138000</v>
      </c>
      <c r="H9" s="14">
        <f t="shared" si="1"/>
        <v>6630.1306430912573</v>
      </c>
      <c r="I9" s="14">
        <f t="shared" si="2"/>
        <v>131369.86935690875</v>
      </c>
    </row>
    <row r="10" spans="1:9" ht="15.75" customHeight="1" x14ac:dyDescent="0.2">
      <c r="A10" s="7">
        <f t="shared" si="3"/>
        <v>2029</v>
      </c>
      <c r="B10" s="52">
        <v>6249.4632000000001</v>
      </c>
      <c r="C10" s="53">
        <v>18000</v>
      </c>
      <c r="D10" s="53">
        <v>36000</v>
      </c>
      <c r="E10" s="53">
        <v>40000</v>
      </c>
      <c r="F10" s="53">
        <v>42000</v>
      </c>
      <c r="G10" s="14">
        <f t="shared" si="0"/>
        <v>136000</v>
      </c>
      <c r="H10" s="14">
        <f t="shared" si="1"/>
        <v>6574.3010906931931</v>
      </c>
      <c r="I10" s="14">
        <f t="shared" si="2"/>
        <v>129425.69890930681</v>
      </c>
    </row>
    <row r="11" spans="1:9" ht="15.75" customHeight="1" x14ac:dyDescent="0.2">
      <c r="A11" s="7">
        <f t="shared" si="3"/>
        <v>2030</v>
      </c>
      <c r="B11" s="52">
        <v>6196.5309999999999</v>
      </c>
      <c r="C11" s="53">
        <v>18000</v>
      </c>
      <c r="D11" s="53">
        <v>36000</v>
      </c>
      <c r="E11" s="53">
        <v>39000</v>
      </c>
      <c r="F11" s="53">
        <v>42000</v>
      </c>
      <c r="G11" s="14">
        <f t="shared" si="0"/>
        <v>135000</v>
      </c>
      <c r="H11" s="14">
        <f t="shared" si="1"/>
        <v>6518.617552914654</v>
      </c>
      <c r="I11" s="14">
        <f t="shared" si="2"/>
        <v>128481.38244708534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7Px2BSXdMgOP5sCkf5IWD2ckVaqc6l14a44ymCTWEtZcLUI8xAND/H88xE0mv7ljaj5xQvehgiKFEN6KcoaYg==" saltValue="yV5SROAjXRFsddldOxp1C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lpzIjcDKZH50pIrdIjHEPgVb/8Dsb+PE/RgGOrLRR1agv3M1DTi6Q1nnYV6wvcevkD2lj7u8bIN5nEpwOY7gg==" saltValue="N7VWTA67MxPaWiST/YGE2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TjoG9BLp7pTUN6hDgTpN2YYQUYpiLwP4IRCUnJKdxEYGjtKUGKlHMmPuiVlpsCE8E1IsirKnL/Igt+zsbNjag==" saltValue="jZHSFNxq9T1LFNdmGuZN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ceoVksqX+KkycUSxL1+F3lnyI67YF8YDEHpG0WhPiNJqrD4Y7/7oSfrizvMIBlkI9y7wQJl8VFr/iVoCB5gpQ==" saltValue="Opg+h9wOzg7eNnxEzjI0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AdBOKtK0xU5orZKlNST33yEQiJOq3RpL8kExepzNOAnwPcn2yAG+P2JbHLMw/VmnmzFvrQE3Yx4LaEegwINCw==" saltValue="u7zYldAvjuwSUnsUe326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xO8NOweve6tLwlFl8xlBAw2PKNXObvlecNeliMYbo9Y5pffoR5qPhMZvL1T3oF2OeMMAqhtYo3y+VZ2SQYl6Sw==" saltValue="Jd5GwLXtEzaCjjUAKzrQ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sf2bFo8d81cioF+g80j02jT0veTdG9XlH6glY6MVc5zb0tPkumvJdL1/8CLFe2ymDhkNYmm1x6AIngdn12suA==" saltValue="W+S+rOOEFULzwPUCrxPH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Zqcx20VSJtqcwJl6YqR2C4wVstFvi+8ja4YDid9PkX8fnn0zKf3rZQDxt2A64Rwanc7YEb1rv/f4n0rbHcOvw==" saltValue="sAIIe4gPwdm49HeP6iCQ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L2wxq2IX5gjH+oEuKd6vqzi8+VL5vQhENU4lnMDMeRjZM+1bCbfrAkOBjv/KEgPBZUIXzb1GCvlXs1uv7NHQA==" saltValue="nIY7faxqkMRzgVmIcOrj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rZWv36Rr+I7IiUYnHCtHf3YzYpSM2Q506y3h4gbV5Pkik2S1mANqv2nvUo0tUOf78Q9aerbsPyPEq/OafKvfA==" saltValue="eWJhY4kFkrc+Ssy+3po5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3.4692830714039037E-2</v>
      </c>
    </row>
    <row r="5" spans="1:8" ht="15.75" customHeight="1" x14ac:dyDescent="0.2">
      <c r="B5" s="16" t="s">
        <v>80</v>
      </c>
      <c r="C5" s="54">
        <v>2.723151130324708E-2</v>
      </c>
    </row>
    <row r="6" spans="1:8" ht="15.75" customHeight="1" x14ac:dyDescent="0.2">
      <c r="B6" s="16" t="s">
        <v>81</v>
      </c>
      <c r="C6" s="54">
        <v>0.48729164784512352</v>
      </c>
    </row>
    <row r="7" spans="1:8" ht="15.75" customHeight="1" x14ac:dyDescent="0.2">
      <c r="B7" s="16" t="s">
        <v>82</v>
      </c>
      <c r="C7" s="54">
        <v>0.36385265265342698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7.7604710544111083E-2</v>
      </c>
    </row>
    <row r="10" spans="1:8" ht="15.75" customHeight="1" x14ac:dyDescent="0.2">
      <c r="B10" s="16" t="s">
        <v>85</v>
      </c>
      <c r="C10" s="54">
        <v>9.3266469400522314E-3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88</v>
      </c>
      <c r="C15" s="54">
        <v>5.8897618956914123E-2</v>
      </c>
      <c r="D15" s="54">
        <v>5.8897618956914123E-2</v>
      </c>
      <c r="E15" s="54">
        <v>5.8897618956914123E-2</v>
      </c>
      <c r="F15" s="54">
        <v>5.8897618956914123E-2</v>
      </c>
    </row>
    <row r="16" spans="1:8" ht="15.75" customHeight="1" x14ac:dyDescent="0.2">
      <c r="B16" s="16" t="s">
        <v>89</v>
      </c>
      <c r="C16" s="54">
        <v>3.0310114229579181E-2</v>
      </c>
      <c r="D16" s="54">
        <v>3.0310114229579181E-2</v>
      </c>
      <c r="E16" s="54">
        <v>3.0310114229579181E-2</v>
      </c>
      <c r="F16" s="54">
        <v>3.0310114229579181E-2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7.48161696518913E-3</v>
      </c>
      <c r="D20" s="54">
        <v>7.48161696518913E-3</v>
      </c>
      <c r="E20" s="54">
        <v>7.48161696518913E-3</v>
      </c>
      <c r="F20" s="54">
        <v>7.48161696518913E-3</v>
      </c>
    </row>
    <row r="21" spans="1:8" ht="15.75" customHeight="1" x14ac:dyDescent="0.2">
      <c r="B21" s="16" t="s">
        <v>94</v>
      </c>
      <c r="C21" s="54">
        <v>5.3685921005024777E-2</v>
      </c>
      <c r="D21" s="54">
        <v>5.3685921005024777E-2</v>
      </c>
      <c r="E21" s="54">
        <v>5.3685921005024777E-2</v>
      </c>
      <c r="F21" s="54">
        <v>5.3685921005024777E-2</v>
      </c>
    </row>
    <row r="22" spans="1:8" ht="15.75" customHeight="1" x14ac:dyDescent="0.2">
      <c r="B22" s="16" t="s">
        <v>95</v>
      </c>
      <c r="C22" s="54">
        <v>0.84962472884329276</v>
      </c>
      <c r="D22" s="54">
        <v>0.84962472884329276</v>
      </c>
      <c r="E22" s="54">
        <v>0.84962472884329276</v>
      </c>
      <c r="F22" s="54">
        <v>0.84962472884329276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4.0999999999999988E-2</v>
      </c>
    </row>
    <row r="27" spans="1:8" ht="15.75" customHeight="1" x14ac:dyDescent="0.2">
      <c r="B27" s="16" t="s">
        <v>102</v>
      </c>
      <c r="C27" s="54">
        <v>0.312</v>
      </c>
    </row>
    <row r="28" spans="1:8" ht="15.75" customHeight="1" x14ac:dyDescent="0.2">
      <c r="B28" s="16" t="s">
        <v>103</v>
      </c>
      <c r="C28" s="54">
        <v>7.1399999999999991E-2</v>
      </c>
    </row>
    <row r="29" spans="1:8" ht="15.75" customHeight="1" x14ac:dyDescent="0.2">
      <c r="B29" s="16" t="s">
        <v>104</v>
      </c>
      <c r="C29" s="54">
        <v>8.7799999999999989E-2</v>
      </c>
    </row>
    <row r="30" spans="1:8" ht="15.75" customHeight="1" x14ac:dyDescent="0.2">
      <c r="B30" s="16" t="s">
        <v>2</v>
      </c>
      <c r="C30" s="54">
        <v>4.53E-2</v>
      </c>
    </row>
    <row r="31" spans="1:8" ht="15.75" customHeight="1" x14ac:dyDescent="0.2">
      <c r="B31" s="16" t="s">
        <v>105</v>
      </c>
      <c r="C31" s="54">
        <v>6.0499999999999998E-2</v>
      </c>
    </row>
    <row r="32" spans="1:8" ht="15.75" customHeight="1" x14ac:dyDescent="0.2">
      <c r="B32" s="16" t="s">
        <v>106</v>
      </c>
      <c r="C32" s="54">
        <v>0.1116</v>
      </c>
    </row>
    <row r="33" spans="2:3" ht="15.75" customHeight="1" x14ac:dyDescent="0.2">
      <c r="B33" s="16" t="s">
        <v>107</v>
      </c>
      <c r="C33" s="54">
        <v>0.1353</v>
      </c>
    </row>
    <row r="34" spans="2:3" ht="15.75" customHeight="1" x14ac:dyDescent="0.2">
      <c r="B34" s="16" t="s">
        <v>108</v>
      </c>
      <c r="C34" s="54">
        <v>0.13509999999776481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4DSFWTAnx/WMmwzpFi6V8p1a2nxIEw2VB3zp+ECiZJFnyW4QwvWIzSBNbrsFn4a+u42MZD9OIU5BqWz/rVrahA==" saltValue="By8UADcac4eUUb8FHgh5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0.89447838000000002</v>
      </c>
      <c r="D2" s="55">
        <v>0.89447838000000002</v>
      </c>
      <c r="E2" s="55">
        <v>0.81597167999999998</v>
      </c>
      <c r="F2" s="55">
        <v>0.79079085999999998</v>
      </c>
      <c r="G2" s="55">
        <v>0.76917465000000007</v>
      </c>
    </row>
    <row r="3" spans="1:15" ht="15.75" customHeight="1" x14ac:dyDescent="0.2">
      <c r="B3" s="7" t="s">
        <v>113</v>
      </c>
      <c r="C3" s="55">
        <v>5.3369842000000001E-2</v>
      </c>
      <c r="D3" s="55">
        <v>5.3369842000000001E-2</v>
      </c>
      <c r="E3" s="55">
        <v>0.16311328999999999</v>
      </c>
      <c r="F3" s="55">
        <v>6.0080895000000002E-2</v>
      </c>
      <c r="G3" s="55">
        <v>0.1706559</v>
      </c>
    </row>
    <row r="4" spans="1:15" ht="15.75" customHeight="1" x14ac:dyDescent="0.2">
      <c r="B4" s="7" t="s">
        <v>114</v>
      </c>
      <c r="C4" s="56">
        <v>2.8926113E-2</v>
      </c>
      <c r="D4" s="56">
        <v>2.8926113E-2</v>
      </c>
      <c r="E4" s="56">
        <v>4.0536401000000003E-3</v>
      </c>
      <c r="F4" s="56">
        <v>2.2028604E-2</v>
      </c>
      <c r="G4" s="56">
        <v>5.1829629000000002E-2</v>
      </c>
    </row>
    <row r="5" spans="1:15" ht="15.75" customHeight="1" x14ac:dyDescent="0.2">
      <c r="B5" s="7" t="s">
        <v>115</v>
      </c>
      <c r="C5" s="56">
        <v>2.3225658E-2</v>
      </c>
      <c r="D5" s="56">
        <v>2.3225658E-2</v>
      </c>
      <c r="E5" s="56">
        <v>1.6861391999999999E-2</v>
      </c>
      <c r="F5" s="56">
        <v>0.12709962999999999</v>
      </c>
      <c r="G5" s="56">
        <v>8.3398223000000007E-3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0.68156363999999992</v>
      </c>
      <c r="D8" s="55">
        <v>0.68156363999999992</v>
      </c>
      <c r="E8" s="55">
        <v>0.88006934999999997</v>
      </c>
      <c r="F8" s="55">
        <v>0.83114211999999998</v>
      </c>
      <c r="G8" s="55">
        <v>0.921763</v>
      </c>
    </row>
    <row r="9" spans="1:15" ht="15.75" customHeight="1" x14ac:dyDescent="0.2">
      <c r="B9" s="7" t="s">
        <v>118</v>
      </c>
      <c r="C9" s="55">
        <v>0.22343794</v>
      </c>
      <c r="D9" s="55">
        <v>0.22343794</v>
      </c>
      <c r="E9" s="55">
        <v>8.3602895999999996E-2</v>
      </c>
      <c r="F9" s="55">
        <v>0.15963591999999999</v>
      </c>
      <c r="G9" s="55">
        <v>6.3685932000000001E-2</v>
      </c>
    </row>
    <row r="10" spans="1:15" ht="15.75" customHeight="1" x14ac:dyDescent="0.2">
      <c r="B10" s="7" t="s">
        <v>119</v>
      </c>
      <c r="C10" s="56">
        <v>7.9534253999999999E-2</v>
      </c>
      <c r="D10" s="56">
        <v>7.9534253999999999E-2</v>
      </c>
      <c r="E10" s="56">
        <v>3.6327790999999998E-2</v>
      </c>
      <c r="F10" s="56">
        <v>0</v>
      </c>
      <c r="G10" s="56">
        <v>1.0352793000000001E-2</v>
      </c>
    </row>
    <row r="11" spans="1:15" ht="15.75" customHeight="1" x14ac:dyDescent="0.2">
      <c r="B11" s="7" t="s">
        <v>120</v>
      </c>
      <c r="C11" s="56">
        <v>1.5464166E-2</v>
      </c>
      <c r="D11" s="56">
        <v>1.5464166E-2</v>
      </c>
      <c r="E11" s="56">
        <v>0</v>
      </c>
      <c r="F11" s="56">
        <v>9.2219578999999993E-3</v>
      </c>
      <c r="G11" s="56">
        <v>4.1982681000000003E-3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0.38283535024999998</v>
      </c>
      <c r="D14" s="57">
        <v>0.38541007546400002</v>
      </c>
      <c r="E14" s="57">
        <v>0.38541007546400002</v>
      </c>
      <c r="F14" s="57">
        <v>0.17029895451300001</v>
      </c>
      <c r="G14" s="57">
        <v>0.17029895451300001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0.10445937697</v>
      </c>
      <c r="M14" s="58">
        <v>0.1242685294965</v>
      </c>
      <c r="N14" s="58">
        <v>0.14773287396699999</v>
      </c>
      <c r="O14" s="58">
        <v>0.13202566515200001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0.21956222020343003</v>
      </c>
      <c r="D15" s="55">
        <f t="shared" si="0"/>
        <v>0.22103886645365337</v>
      </c>
      <c r="E15" s="55">
        <f t="shared" si="0"/>
        <v>0.22103886645365337</v>
      </c>
      <c r="F15" s="55">
        <f t="shared" si="0"/>
        <v>9.7669184746862911E-2</v>
      </c>
      <c r="G15" s="55">
        <f t="shared" si="0"/>
        <v>9.7669184746862911E-2</v>
      </c>
      <c r="H15" s="55">
        <f t="shared" si="0"/>
        <v>0.15599636725379168</v>
      </c>
      <c r="I15" s="55">
        <f t="shared" si="0"/>
        <v>0.15599636725379168</v>
      </c>
      <c r="J15" s="55">
        <f t="shared" si="0"/>
        <v>0.15599636725379168</v>
      </c>
      <c r="K15" s="55">
        <f t="shared" si="0"/>
        <v>0.15599636725379168</v>
      </c>
      <c r="L15" s="55">
        <f t="shared" si="0"/>
        <v>5.9909129900420549E-2</v>
      </c>
      <c r="M15" s="55">
        <f t="shared" si="0"/>
        <v>7.1269996931708296E-2</v>
      </c>
      <c r="N15" s="55">
        <f t="shared" si="0"/>
        <v>8.4727175230934745E-2</v>
      </c>
      <c r="O15" s="55">
        <f t="shared" si="0"/>
        <v>7.5718838779329112E-2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ByeaatsGuLK1XonkvLraOPnERuZvJAfsPbAkJeQCTkYUMC0Ypk5wYl2rPInOp/uXY8pF3FrE+gFmOBUUCai2OA==" saltValue="Nod70wDrZD03U33v6NrU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0.31399870000000002</v>
      </c>
      <c r="D2" s="56">
        <v>0.17159460000000001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5.1355570000000003E-2</v>
      </c>
      <c r="D3" s="56">
        <v>0.1553949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0.4142324</v>
      </c>
      <c r="D4" s="56">
        <v>0.40510950000000001</v>
      </c>
      <c r="E4" s="56">
        <v>0.44936838746070901</v>
      </c>
      <c r="F4" s="56">
        <v>0.146428138017654</v>
      </c>
      <c r="G4" s="56">
        <v>0</v>
      </c>
    </row>
    <row r="5" spans="1:7" x14ac:dyDescent="0.2">
      <c r="B5" s="98" t="s">
        <v>132</v>
      </c>
      <c r="C5" s="55">
        <v>0.22041332999999999</v>
      </c>
      <c r="D5" s="55">
        <v>0.267901</v>
      </c>
      <c r="E5" s="55">
        <v>0.55063161253929105</v>
      </c>
      <c r="F5" s="55">
        <v>0.85357186198234603</v>
      </c>
      <c r="G5" s="55">
        <v>1</v>
      </c>
    </row>
  </sheetData>
  <sheetProtection algorithmName="SHA-512" hashValue="TGpHRyQxkpTOdTyCwPzlZbGlBXsER5gAWVp+TckN1UJ3eLryDGT3GN39ZS1Ipw55QiKAwbF0zWog+e/iOjiikA==" saltValue="9jb6C+iIVYVnB16gnesEk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gy904fbo8rsYAp3+sgEFY3oqldtK4ItQRNsSP6rKDgd4qIsR9Ywcr8TryJVJy+PgR0Vxo/e3YogwXuZAK/3qg==" saltValue="9wxZ7xv2bVEV8+vZPB2m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fASde1BtdMcs3paUKL378EoLdtI/7gcjJnj2IdBQ0eUtsGTaR8+p4nsntODsoslezWrna3tKMibCmPq4XJc8iQ==" saltValue="+obEebGlTL/FoD5ldyw9o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ZVZfEJ9PDkXV0i0aD1AU8+kL1wQ1AfnN81WW2kIi0Gt7iKmd0QZWc6Wf6F+oaA8mib8ulxZhum3hNV7hpNZ9lQ==" saltValue="T29srzCUC+4TvL6ZeXrr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qrVT6FcIlxxRcsMJO8SncSUgaahpatO7PlCLpvIMKyQitsC4B/2ZfGX6tnPlt7xPlNLKmxk8BPhipTEnZdz/Nw==" saltValue="9rL0rbU3iVaDsipWbb7t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2022-02-02T07:46:34Z</dcterms:modified>
</cp:coreProperties>
</file>