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A1D495A-3BBC-4F56-8C90-ABD9D7FF3BB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18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H2" i="2"/>
  <c r="G2" i="2"/>
  <c r="A2" i="2"/>
  <c r="A37" i="2" s="1"/>
  <c r="C33" i="1"/>
  <c r="C20" i="1"/>
  <c r="A30" i="2" l="1"/>
  <c r="A3" i="2"/>
  <c r="A31" i="2"/>
  <c r="A19" i="2"/>
  <c r="A27" i="2"/>
  <c r="A17" i="2"/>
  <c r="I3" i="2"/>
  <c r="I7" i="2"/>
  <c r="I11" i="2"/>
  <c r="A22" i="2"/>
  <c r="A32" i="2"/>
  <c r="A39" i="2"/>
  <c r="I2" i="2"/>
  <c r="A23" i="2"/>
  <c r="A33" i="2"/>
  <c r="I39" i="2"/>
  <c r="I10" i="2"/>
  <c r="A14" i="2"/>
  <c r="A24" i="2"/>
  <c r="A34" i="2"/>
  <c r="I6" i="2"/>
  <c r="A15" i="2"/>
  <c r="A25" i="2"/>
  <c r="A35" i="2"/>
  <c r="A40" i="2"/>
  <c r="D58" i="20"/>
  <c r="I5" i="2"/>
  <c r="I9" i="2"/>
  <c r="A16" i="2"/>
  <c r="A26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<sst xmlns="http://schemas.openxmlformats.org/spreadsheetml/2006/main" count="2092" uniqueCount="337">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</sst>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377945.02734375</v>
      </c>
    </row>
    <row r="8" spans="1:3" ht="15" customHeight="1" x14ac:dyDescent="0.2">
      <c r="B8" s="7" t="s">
        <v>19</v>
      </c>
      <c r="C8" s="46">
        <v>0.29599999999999999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0.81408699039999999</v>
      </c>
    </row>
    <row r="11" spans="1:3" ht="15" customHeight="1" x14ac:dyDescent="0.2">
      <c r="B11" s="7" t="s">
        <v>22</v>
      </c>
      <c r="C11" s="46">
        <v>0.89599999999999991</v>
      </c>
    </row>
    <row r="12" spans="1:3" ht="15" customHeight="1" x14ac:dyDescent="0.2">
      <c r="B12" s="7" t="s">
        <v>23</v>
      </c>
      <c r="C12" s="46">
        <v>0.70299999999999996</v>
      </c>
    </row>
    <row r="13" spans="1:3" ht="15" customHeight="1" x14ac:dyDescent="0.2">
      <c r="B13" s="7" t="s">
        <v>24</v>
      </c>
      <c r="C13" s="46">
        <v>0.317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7.1399999999999991E-2</v>
      </c>
    </row>
    <row r="24" spans="1:3" ht="15" customHeight="1" x14ac:dyDescent="0.2">
      <c r="B24" s="12" t="s">
        <v>33</v>
      </c>
      <c r="C24" s="47">
        <v>0.52029999999999998</v>
      </c>
    </row>
    <row r="25" spans="1:3" ht="15" customHeight="1" x14ac:dyDescent="0.2">
      <c r="B25" s="12" t="s">
        <v>34</v>
      </c>
      <c r="C25" s="47">
        <v>0.36659999999999998</v>
      </c>
    </row>
    <row r="26" spans="1:3" ht="15" customHeight="1" x14ac:dyDescent="0.2">
      <c r="B26" s="12" t="s">
        <v>35</v>
      </c>
      <c r="C26" s="47">
        <v>4.1700000000000001E-2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8.1362855927762894</v>
      </c>
    </row>
    <row r="38" spans="1:5" ht="15" customHeight="1" x14ac:dyDescent="0.2">
      <c r="B38" s="28" t="s">
        <v>45</v>
      </c>
      <c r="C38" s="117">
        <v>13.4465395041529</v>
      </c>
      <c r="D38" s="9"/>
      <c r="E38" s="10"/>
    </row>
    <row r="39" spans="1:5" ht="15" customHeight="1" x14ac:dyDescent="0.2">
      <c r="B39" s="28" t="s">
        <v>46</v>
      </c>
      <c r="C39" s="117">
        <v>15.630880923074001</v>
      </c>
      <c r="D39" s="9"/>
      <c r="E39" s="9"/>
    </row>
    <row r="40" spans="1:5" ht="15" customHeight="1" x14ac:dyDescent="0.2">
      <c r="B40" s="28" t="s">
        <v>47</v>
      </c>
      <c r="C40" s="117">
        <v>45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5.230393168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2.9981000000000001E-2</v>
      </c>
      <c r="D45" s="9"/>
    </row>
    <row r="46" spans="1:5" ht="15.75" customHeight="1" x14ac:dyDescent="0.2">
      <c r="B46" s="28" t="s">
        <v>52</v>
      </c>
      <c r="C46" s="47">
        <v>0.1045972</v>
      </c>
      <c r="D46" s="9"/>
    </row>
    <row r="47" spans="1:5" ht="15.75" customHeight="1" x14ac:dyDescent="0.2">
      <c r="B47" s="28" t="s">
        <v>53</v>
      </c>
      <c r="C47" s="47">
        <v>7.7711100000000005E-2</v>
      </c>
      <c r="D47" s="9"/>
      <c r="E47" s="10"/>
    </row>
    <row r="48" spans="1:5" ht="15" customHeight="1" x14ac:dyDescent="0.2">
      <c r="B48" s="28" t="s">
        <v>54</v>
      </c>
      <c r="C48" s="48">
        <v>0.78771069999999999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0.52070589217178043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5.3733959000000002</v>
      </c>
    </row>
    <row r="63" spans="1:4" ht="15.75" customHeight="1" x14ac:dyDescent="0.2">
      <c r="A63" s="39"/>
    </row>
  </sheetData>
  <sheetProtection algorithmName="SHA-512" hashValue="5XAt0OX1EUbfKTXnqOC0NKAL2zUUm2NeF3L7SinSD9FPDWKzfv75BMtUcEM5xvuGGe826/T0oaubcIRYdgRHGg==" saltValue="eVSgzSua+bHIhgXg1DAg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0.21268976883999599</v>
      </c>
      <c r="C2" s="115">
        <v>0.95</v>
      </c>
      <c r="D2" s="116">
        <v>55.159498129923833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39.815804482761187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369.40825523463701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2.421950972929686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12.948103926557099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12.948103926557099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12.948103926557099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12.948103926557099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12.948103926557099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12.948103926557099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0.65486972645244557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3.6306666666666702E-2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0.39210790000000001</v>
      </c>
      <c r="C18" s="115">
        <v>0.95</v>
      </c>
      <c r="D18" s="116">
        <v>8.5297262743193443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0.39210790000000001</v>
      </c>
      <c r="C19" s="115">
        <v>0.95</v>
      </c>
      <c r="D19" s="116">
        <v>8.5297262743193443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0.98394409999999999</v>
      </c>
      <c r="C21" s="115">
        <v>0.95</v>
      </c>
      <c r="D21" s="116">
        <v>19.502352360317879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22.31069666521422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4.2392904639519244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0.73630514730640995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0.2596929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18.500074668290559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0.16494010000000001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0.50800000000000001</v>
      </c>
      <c r="C29" s="115">
        <v>0.95</v>
      </c>
      <c r="D29" s="116">
        <v>107.0978840973747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0.56750055122199738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1.3995185494692861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0.50568460000000004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0.25129554536469501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0.71179548906130408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2.715482431759646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0.58479392767034499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3I3XYVr2DjPbsD5G8+fRpG+D1r9Em2co1DI3bj2ROCQjpuDON1TfAJNZ5R7b3T4NXyKR9JxrV3kVBX5e7RJTYA==" saltValue="lN6uhUc0kygyj3+9TEwL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9GZFmMNiwAhzRpu0xcmASrWVOKUWLjHxgQ1vfOU0a4OKK2pu3weDkwTWC7xCeiFVVYlhLEDc4A6QBxdzTLyW/g==" saltValue="maAgQoA503UT88u1v446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aWbxPpBBnb4PatBdoyNFkcFyrCrhwu7Za9V1PRLQZI9HRfmhZS37IeAVInLGgg0zFngbhulc6mAmvkPGlqF4YA==" saltValue="DH/+fYBafBlJqdmBIIiT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6.9472197599999994E-2</v>
      </c>
      <c r="C3" s="18">
        <f>frac_mam_1_5months * 2.6</f>
        <v>6.9472197599999994E-2</v>
      </c>
      <c r="D3" s="18">
        <f>frac_mam_6_11months * 2.6</f>
        <v>7.4787765000000001E-3</v>
      </c>
      <c r="E3" s="18">
        <f>frac_mam_12_23months * 2.6</f>
        <v>6.7163199999999996E-3</v>
      </c>
      <c r="F3" s="18">
        <f>frac_mam_24_59months * 2.6</f>
        <v>9.9502270400000006E-3</v>
      </c>
    </row>
    <row r="4" spans="1:6" ht="15.75" customHeight="1" x14ac:dyDescent="0.2">
      <c r="A4" s="4" t="s">
        <v>208</v>
      </c>
      <c r="B4" s="18">
        <f>frac_sam_1month * 2.6</f>
        <v>1.9541222480000002E-2</v>
      </c>
      <c r="C4" s="18">
        <f>frac_sam_1_5months * 2.6</f>
        <v>1.9541222480000002E-2</v>
      </c>
      <c r="D4" s="18">
        <f>frac_sam_6_11months * 2.6</f>
        <v>1.8036372380000002E-2</v>
      </c>
      <c r="E4" s="18">
        <f>frac_sam_12_23months * 2.6</f>
        <v>1.0243046840000001E-2</v>
      </c>
      <c r="F4" s="18">
        <f>frac_sam_24_59months * 2.6</f>
        <v>4.8529179400000006E-3</v>
      </c>
    </row>
  </sheetData>
  <sheetProtection algorithmName="SHA-512" hashValue="y+hvIm7EIBAu/fhofoKV/XFZkOyqE7KWqEOPUdbAc37xpv9bNlp4+j1F3JIhtplvQ59Vsyk5/AlUuMsFBEDqaA==" saltValue="AJjE/27Y6ati+Zrkejjf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0.29599999999999999</v>
      </c>
      <c r="E2" s="65">
        <f>food_insecure</f>
        <v>0.29599999999999999</v>
      </c>
      <c r="F2" s="65">
        <f>food_insecure</f>
        <v>0.29599999999999999</v>
      </c>
      <c r="G2" s="65">
        <f>food_insecure</f>
        <v>0.29599999999999999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0.29599999999999999</v>
      </c>
      <c r="F5" s="65">
        <f>food_insecure</f>
        <v>0.29599999999999999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0.29599999999999999</v>
      </c>
      <c r="F8" s="65">
        <f>food_insecure</f>
        <v>0.29599999999999999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0.29599999999999999</v>
      </c>
      <c r="F9" s="65">
        <f>food_insecure</f>
        <v>0.29599999999999999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0.70299999999999996</v>
      </c>
      <c r="E10" s="65">
        <f>IF(ISBLANK(comm_deliv), frac_children_health_facility,1)</f>
        <v>0.70299999999999996</v>
      </c>
      <c r="F10" s="65">
        <f>IF(ISBLANK(comm_deliv), frac_children_health_facility,1)</f>
        <v>0.70299999999999996</v>
      </c>
      <c r="G10" s="65">
        <f>IF(ISBLANK(comm_deliv), frac_children_health_facility,1)</f>
        <v>0.70299999999999996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0.29599999999999999</v>
      </c>
      <c r="I15" s="65">
        <f>food_insecure</f>
        <v>0.29599999999999999</v>
      </c>
      <c r="J15" s="65">
        <f>food_insecure</f>
        <v>0.29599999999999999</v>
      </c>
      <c r="K15" s="65">
        <f>food_insecure</f>
        <v>0.29599999999999999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0.89599999999999991</v>
      </c>
      <c r="I18" s="65">
        <f>frac_PW_health_facility</f>
        <v>0.89599999999999991</v>
      </c>
      <c r="J18" s="65">
        <f>frac_PW_health_facility</f>
        <v>0.89599999999999991</v>
      </c>
      <c r="K18" s="65">
        <f>frac_PW_health_facility</f>
        <v>0.89599999999999991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0.317</v>
      </c>
      <c r="M24" s="65">
        <f>famplan_unmet_need</f>
        <v>0.317</v>
      </c>
      <c r="N24" s="65">
        <f>famplan_unmet_need</f>
        <v>0.317</v>
      </c>
      <c r="O24" s="65">
        <f>famplan_unmet_need</f>
        <v>0.317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0.102653727380736</v>
      </c>
      <c r="M25" s="65">
        <f>(1-food_insecure)*(0.49)+food_insecure*(0.7)</f>
        <v>0.55215999999999998</v>
      </c>
      <c r="N25" s="65">
        <f>(1-food_insecure)*(0.49)+food_insecure*(0.7)</f>
        <v>0.55215999999999998</v>
      </c>
      <c r="O25" s="65">
        <f>(1-food_insecure)*(0.49)+food_insecure*(0.7)</f>
        <v>0.55215999999999998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4.3994454591744003E-2</v>
      </c>
      <c r="M26" s="65">
        <f>(1-food_insecure)*(0.21)+food_insecure*(0.3)</f>
        <v>0.23663999999999999</v>
      </c>
      <c r="N26" s="65">
        <f>(1-food_insecure)*(0.21)+food_insecure*(0.3)</f>
        <v>0.23663999999999999</v>
      </c>
      <c r="O26" s="65">
        <f>(1-food_insecure)*(0.21)+food_insecure*(0.3)</f>
        <v>0.23663999999999999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3.9264827627519996E-2</v>
      </c>
      <c r="M27" s="65">
        <f>(1-food_insecure)*(0.3)</f>
        <v>0.21119999999999997</v>
      </c>
      <c r="N27" s="65">
        <f>(1-food_insecure)*(0.3)</f>
        <v>0.21119999999999997</v>
      </c>
      <c r="O27" s="65">
        <f>(1-food_insecure)*(0.3)</f>
        <v>0.21119999999999997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GzzA8KAcZd9vCq2JH/48HphCh2lUT3ovNxjZZa/kRf/5iQAFB0WMn7KRko8iZGQAoMHp5SnnjMbw+3uekw7DIg==" saltValue="m/+Ga1jdVJ9itflP5lzY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YqiypuVyvc86V6+7mt9WowXO//ob7lt2pZYh3OAC3KwpylDfnO6XYGx2leC/VL7d1pdaB0NaWGjzPxaRSoT/NQ==" saltValue="ojPEUMwMeZrJqGhdQ8kn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rDXsmjLyLBlTpvfeIdE+X3hGxIpjOdIA3eVREuzyax6iaer7lMFSQXeozIqQDMPmb80uztumO6SWW2QernIfig==" saltValue="DNZrat3qPVbLX1C4cBX0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/tywg+LMCYqA8bWzrb0WEYs0GVRsiwqBdCoVmD7kam9eDcvmfx9HRkr+xBNWN3Uc6oeTK0vghNR40ktSG1HCg==" saltValue="zLN1jE3wPF4h8viMa50nd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P67/qPN1yRqW4oKlOTHIyHLGbhZaeSSDstF1maj0YLoz1zmGIhicTUHOLDpEtKtDKHYHTpIKc1op9y0AJYXUsw==" saltValue="wretWixQiF7J38SOy96fp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KT4pJ0wJ5jXBYJMssg8tipAlZlDGa83m9IdGY/zT1XReET232eGAkg/2+NpdbvPuzyPwZo+nt2/Y4Sy2eRPDrQ==" saltValue="p31s6OAfegqNLwQNCPSi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65339.898400000013</v>
      </c>
      <c r="C2" s="53">
        <v>111000</v>
      </c>
      <c r="D2" s="53">
        <v>235000</v>
      </c>
      <c r="E2" s="53">
        <v>282000</v>
      </c>
      <c r="F2" s="53">
        <v>216000</v>
      </c>
      <c r="G2" s="14">
        <f t="shared" ref="G2:G11" si="0">C2+D2+E2+F2</f>
        <v>844000</v>
      </c>
      <c r="H2" s="14">
        <f t="shared" ref="H2:H11" si="1">(B2 + stillbirth*B2/(1000-stillbirth))/(1-abortion)</f>
        <v>68850.57511648623</v>
      </c>
      <c r="I2" s="14">
        <f t="shared" ref="I2:I11" si="2">G2-H2</f>
        <v>775149.42488351371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64272.571800000012</v>
      </c>
      <c r="C3" s="53">
        <v>115000</v>
      </c>
      <c r="D3" s="53">
        <v>228000</v>
      </c>
      <c r="E3" s="53">
        <v>285000</v>
      </c>
      <c r="F3" s="53">
        <v>220000</v>
      </c>
      <c r="G3" s="14">
        <f t="shared" si="0"/>
        <v>848000</v>
      </c>
      <c r="H3" s="14">
        <f t="shared" si="1"/>
        <v>67725.901646728817</v>
      </c>
      <c r="I3" s="14">
        <f t="shared" si="2"/>
        <v>780274.09835327114</v>
      </c>
    </row>
    <row r="4" spans="1:9" ht="15.75" customHeight="1" x14ac:dyDescent="0.2">
      <c r="A4" s="7">
        <f t="shared" si="3"/>
        <v>2023</v>
      </c>
      <c r="B4" s="52">
        <v>63140.796000000009</v>
      </c>
      <c r="C4" s="53">
        <v>121000</v>
      </c>
      <c r="D4" s="53">
        <v>221000</v>
      </c>
      <c r="E4" s="53">
        <v>285000</v>
      </c>
      <c r="F4" s="53">
        <v>222000</v>
      </c>
      <c r="G4" s="14">
        <f t="shared" si="0"/>
        <v>849000</v>
      </c>
      <c r="H4" s="14">
        <f t="shared" si="1"/>
        <v>66533.316156988891</v>
      </c>
      <c r="I4" s="14">
        <f t="shared" si="2"/>
        <v>782466.68384301115</v>
      </c>
    </row>
    <row r="5" spans="1:9" ht="15.75" customHeight="1" x14ac:dyDescent="0.2">
      <c r="A5" s="7">
        <f t="shared" si="3"/>
        <v>2024</v>
      </c>
      <c r="B5" s="52">
        <v>61927.8842</v>
      </c>
      <c r="C5" s="53">
        <v>128000</v>
      </c>
      <c r="D5" s="53">
        <v>217000</v>
      </c>
      <c r="E5" s="53">
        <v>284000</v>
      </c>
      <c r="F5" s="53">
        <v>227000</v>
      </c>
      <c r="G5" s="14">
        <f t="shared" si="0"/>
        <v>856000</v>
      </c>
      <c r="H5" s="14">
        <f t="shared" si="1"/>
        <v>65255.235274702529</v>
      </c>
      <c r="I5" s="14">
        <f t="shared" si="2"/>
        <v>790744.76472529746</v>
      </c>
    </row>
    <row r="6" spans="1:9" ht="15.75" customHeight="1" x14ac:dyDescent="0.2">
      <c r="A6" s="7">
        <f t="shared" si="3"/>
        <v>2025</v>
      </c>
      <c r="B6" s="52">
        <v>60637.248000000007</v>
      </c>
      <c r="C6" s="53">
        <v>136000</v>
      </c>
      <c r="D6" s="53">
        <v>214000</v>
      </c>
      <c r="E6" s="53">
        <v>281000</v>
      </c>
      <c r="F6" s="53">
        <v>232000</v>
      </c>
      <c r="G6" s="14">
        <f t="shared" si="0"/>
        <v>863000</v>
      </c>
      <c r="H6" s="14">
        <f t="shared" si="1"/>
        <v>63895.253903256817</v>
      </c>
      <c r="I6" s="14">
        <f t="shared" si="2"/>
        <v>799104.74609674315</v>
      </c>
    </row>
    <row r="7" spans="1:9" ht="15.75" customHeight="1" x14ac:dyDescent="0.2">
      <c r="A7" s="7">
        <f t="shared" si="3"/>
        <v>2026</v>
      </c>
      <c r="B7" s="52">
        <v>60106.635199999997</v>
      </c>
      <c r="C7" s="53">
        <v>144000</v>
      </c>
      <c r="D7" s="53">
        <v>214000</v>
      </c>
      <c r="E7" s="53">
        <v>275000</v>
      </c>
      <c r="F7" s="53">
        <v>239000</v>
      </c>
      <c r="G7" s="14">
        <f t="shared" si="0"/>
        <v>872000</v>
      </c>
      <c r="H7" s="14">
        <f t="shared" si="1"/>
        <v>63336.131570061239</v>
      </c>
      <c r="I7" s="14">
        <f t="shared" si="2"/>
        <v>808663.8684299388</v>
      </c>
    </row>
    <row r="8" spans="1:9" ht="15.75" customHeight="1" x14ac:dyDescent="0.2">
      <c r="A8" s="7">
        <f t="shared" si="3"/>
        <v>2027</v>
      </c>
      <c r="B8" s="52">
        <v>59536.365600000012</v>
      </c>
      <c r="C8" s="53">
        <v>154000</v>
      </c>
      <c r="D8" s="53">
        <v>216000</v>
      </c>
      <c r="E8" s="53">
        <v>266000</v>
      </c>
      <c r="F8" s="53">
        <v>247000</v>
      </c>
      <c r="G8" s="14">
        <f t="shared" si="0"/>
        <v>883000</v>
      </c>
      <c r="H8" s="14">
        <f t="shared" si="1"/>
        <v>62735.221698866102</v>
      </c>
      <c r="I8" s="14">
        <f t="shared" si="2"/>
        <v>820264.77830113389</v>
      </c>
    </row>
    <row r="9" spans="1:9" ht="15.75" customHeight="1" x14ac:dyDescent="0.2">
      <c r="A9" s="7">
        <f t="shared" si="3"/>
        <v>2028</v>
      </c>
      <c r="B9" s="52">
        <v>58927.431600000011</v>
      </c>
      <c r="C9" s="53">
        <v>163000</v>
      </c>
      <c r="D9" s="53">
        <v>221000</v>
      </c>
      <c r="E9" s="53">
        <v>256000</v>
      </c>
      <c r="F9" s="53">
        <v>256000</v>
      </c>
      <c r="G9" s="14">
        <f t="shared" si="0"/>
        <v>896000</v>
      </c>
      <c r="H9" s="14">
        <f t="shared" si="1"/>
        <v>62093.570010776202</v>
      </c>
      <c r="I9" s="14">
        <f t="shared" si="2"/>
        <v>833906.42998922383</v>
      </c>
    </row>
    <row r="10" spans="1:9" ht="15.75" customHeight="1" x14ac:dyDescent="0.2">
      <c r="A10" s="7">
        <f t="shared" si="3"/>
        <v>2029</v>
      </c>
      <c r="B10" s="52">
        <v>58264.324800000002</v>
      </c>
      <c r="C10" s="53">
        <v>170000</v>
      </c>
      <c r="D10" s="53">
        <v>228000</v>
      </c>
      <c r="E10" s="53">
        <v>245000</v>
      </c>
      <c r="F10" s="53">
        <v>264000</v>
      </c>
      <c r="G10" s="14">
        <f t="shared" si="0"/>
        <v>907000</v>
      </c>
      <c r="H10" s="14">
        <f t="shared" si="1"/>
        <v>61394.834848009967</v>
      </c>
      <c r="I10" s="14">
        <f t="shared" si="2"/>
        <v>845605.16515199002</v>
      </c>
    </row>
    <row r="11" spans="1:9" ht="15.75" customHeight="1" x14ac:dyDescent="0.2">
      <c r="A11" s="7">
        <f t="shared" si="3"/>
        <v>2030</v>
      </c>
      <c r="B11" s="52">
        <v>57581.37000000001</v>
      </c>
      <c r="C11" s="53">
        <v>175000</v>
      </c>
      <c r="D11" s="53">
        <v>237000</v>
      </c>
      <c r="E11" s="53">
        <v>236000</v>
      </c>
      <c r="F11" s="53">
        <v>270000</v>
      </c>
      <c r="G11" s="14">
        <f t="shared" si="0"/>
        <v>918000</v>
      </c>
      <c r="H11" s="14">
        <f t="shared" si="1"/>
        <v>60675.185263146755</v>
      </c>
      <c r="I11" s="14">
        <f t="shared" si="2"/>
        <v>857324.81473685324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os+O/cp4j0HStsf66fjDeVe69uPROjpMjM9Zqj8enQ78EfYx4saH0f73rQpQfnoeLM3zIrCCX2fJajunZ9zW1Q==" saltValue="SkZonZPi5id58u/iIfq+6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yfPdB5wBEFyT1c4VLawWYX4SZ9WZJpHZXKMOZaJckpyGFKG2GB1twB8NsvHh6oU9l4NdtvKi+Dn2wpeVzAXkg==" saltValue="3QwgPYKTzn9AtKEzrvwhi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yvEBA56pVRtjcu6QomAV4ttNwuhkCFy2B2zRQ8Q0SOGlytn/4JyyatC19GXANn3Ifr7BwrcVI7FVGBka77MQQ==" saltValue="ctFkTI2UU7qOgWElO9VG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3Ln3TpdBtFctjFo0B9GUr6wQgeHKw94Zr7651VuLRSveCAGmT/lxQ13RtghqFo35FkoX06zgud5UdiU7o5+Eg==" saltValue="4qZQ/UAvjFayXEveqmF4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+2DFWK4nX+8MXMvj5sft7XQDGVJHEnsVwAhBitAT0cT8kYxTutJ30RPPbTZqr126c767F3eY8zrpDQmGnqxd6g==" saltValue="iRyWKSVUfWY9qztKSO7C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GSNXkRWtR4SftCKBDcOWUDzlN7PQfGRApNGmNC58U3sYh51koQLrufe00bE3wEF1GpTWorT71hQ8xjpd0hOCQ==" saltValue="hlFnA0/0f4eR8UQ+mJAw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+ZOzk8AZGfUC83ABvgln0ZypcyEkLWMgKFs9PI41pMLFd5Wlzskwee3oSs6ERABk0uU6M8WC/1GfQ9klyjXMQQ==" saltValue="7lYqJ14SHVNj0/NqDxgt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RvBwIo0wzOfyM7ss0ilm055MfVzVd1Pd0w02+gU5Wmg59VD/jvwmXti7zjZfOjeBmwtbEvaTBFTJUguFuWFxw==" saltValue="uKGOgaiSOjk/8w9YbMLE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Tik4XpjAWcnyrhh7oe6kx4dvzXzKWju+PqI+7SOHNVhQBt/1GwsrePPzDP4cFrkpQ2BU702fSBx+q9MUoJJzg==" saltValue="LD6peCVLiiQZmId7fCDv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zMaV9H0RT8IMuLO4G3f8ebOv8QXLvEIlWlkIgBPsTY7FH9Sq8KZUSrE1KUnWgPOY/+c0T6cdkonj97lCfOrrA==" saltValue="SwRjH+Lo4S/E3gxEDvfj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1.6385194441076219E-3</v>
      </c>
    </row>
    <row r="4" spans="1:8" ht="15.75" customHeight="1" x14ac:dyDescent="0.2">
      <c r="B4" s="16" t="s">
        <v>79</v>
      </c>
      <c r="C4" s="54">
        <v>0.1118869756131808</v>
      </c>
    </row>
    <row r="5" spans="1:8" ht="15.75" customHeight="1" x14ac:dyDescent="0.2">
      <c r="B5" s="16" t="s">
        <v>80</v>
      </c>
      <c r="C5" s="54">
        <v>5.2863040319249453E-2</v>
      </c>
    </row>
    <row r="6" spans="1:8" ht="15.75" customHeight="1" x14ac:dyDescent="0.2">
      <c r="B6" s="16" t="s">
        <v>81</v>
      </c>
      <c r="C6" s="54">
        <v>0.22337976979282501</v>
      </c>
    </row>
    <row r="7" spans="1:8" ht="15.75" customHeight="1" x14ac:dyDescent="0.2">
      <c r="B7" s="16" t="s">
        <v>82</v>
      </c>
      <c r="C7" s="54">
        <v>0.3004479003120496</v>
      </c>
    </row>
    <row r="8" spans="1:8" ht="15.75" customHeight="1" x14ac:dyDescent="0.2">
      <c r="B8" s="16" t="s">
        <v>83</v>
      </c>
      <c r="C8" s="54">
        <v>2.0953841413432579E-3</v>
      </c>
    </row>
    <row r="9" spans="1:8" ht="15.75" customHeight="1" x14ac:dyDescent="0.2">
      <c r="B9" s="16" t="s">
        <v>84</v>
      </c>
      <c r="C9" s="54">
        <v>0.22485833930304</v>
      </c>
    </row>
    <row r="10" spans="1:8" ht="15.75" customHeight="1" x14ac:dyDescent="0.2">
      <c r="B10" s="16" t="s">
        <v>85</v>
      </c>
      <c r="C10" s="54">
        <v>8.2830071074203995E-2</v>
      </c>
    </row>
    <row r="11" spans="1:8" ht="15.75" customHeight="1" x14ac:dyDescent="0.2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0.117129864319247</v>
      </c>
      <c r="D14" s="54">
        <v>0.117129864319247</v>
      </c>
      <c r="E14" s="54">
        <v>0.117129864319247</v>
      </c>
      <c r="F14" s="54">
        <v>0.117129864319247</v>
      </c>
    </row>
    <row r="15" spans="1:8" ht="15.75" customHeight="1" x14ac:dyDescent="0.2">
      <c r="B15" s="16" t="s">
        <v>88</v>
      </c>
      <c r="C15" s="54">
        <v>0.23830774603205909</v>
      </c>
      <c r="D15" s="54">
        <v>0.23830774603205909</v>
      </c>
      <c r="E15" s="54">
        <v>0.23830774603205909</v>
      </c>
      <c r="F15" s="54">
        <v>0.23830774603205909</v>
      </c>
    </row>
    <row r="16" spans="1:8" ht="15.75" customHeight="1" x14ac:dyDescent="0.2">
      <c r="B16" s="16" t="s">
        <v>89</v>
      </c>
      <c r="C16" s="54">
        <v>2.0150416790536672E-2</v>
      </c>
      <c r="D16" s="54">
        <v>2.0150416790536672E-2</v>
      </c>
      <c r="E16" s="54">
        <v>2.0150416790536672E-2</v>
      </c>
      <c r="F16" s="54">
        <v>2.0150416790536672E-2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4.3259595359301448E-3</v>
      </c>
      <c r="D19" s="54">
        <v>4.3259595359301448E-3</v>
      </c>
      <c r="E19" s="54">
        <v>4.3259595359301448E-3</v>
      </c>
      <c r="F19" s="54">
        <v>4.3259595359301448E-3</v>
      </c>
    </row>
    <row r="20" spans="1:8" ht="15.75" customHeight="1" x14ac:dyDescent="0.2">
      <c r="B20" s="16" t="s">
        <v>93</v>
      </c>
      <c r="C20" s="54">
        <v>1.4451251271074979E-3</v>
      </c>
      <c r="D20" s="54">
        <v>1.4451251271074979E-3</v>
      </c>
      <c r="E20" s="54">
        <v>1.4451251271074979E-3</v>
      </c>
      <c r="F20" s="54">
        <v>1.4451251271074979E-3</v>
      </c>
    </row>
    <row r="21" spans="1:8" ht="15.75" customHeight="1" x14ac:dyDescent="0.2">
      <c r="B21" s="16" t="s">
        <v>94</v>
      </c>
      <c r="C21" s="54">
        <v>0.14876122831317579</v>
      </c>
      <c r="D21" s="54">
        <v>0.14876122831317579</v>
      </c>
      <c r="E21" s="54">
        <v>0.14876122831317579</v>
      </c>
      <c r="F21" s="54">
        <v>0.14876122831317579</v>
      </c>
    </row>
    <row r="22" spans="1:8" ht="15.75" customHeight="1" x14ac:dyDescent="0.2">
      <c r="B22" s="16" t="s">
        <v>95</v>
      </c>
      <c r="C22" s="54">
        <v>0.4698796598819438</v>
      </c>
      <c r="D22" s="54">
        <v>0.4698796598819438</v>
      </c>
      <c r="E22" s="54">
        <v>0.4698796598819438</v>
      </c>
      <c r="F22" s="54">
        <v>0.4698796598819438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4.7699999999999992E-2</v>
      </c>
    </row>
    <row r="27" spans="1:8" ht="15.75" customHeight="1" x14ac:dyDescent="0.2">
      <c r="B27" s="16" t="s">
        <v>102</v>
      </c>
      <c r="C27" s="54">
        <v>1.8800000000000001E-2</v>
      </c>
    </row>
    <row r="28" spans="1:8" ht="15.75" customHeight="1" x14ac:dyDescent="0.2">
      <c r="B28" s="16" t="s">
        <v>103</v>
      </c>
      <c r="C28" s="54">
        <v>0.23169999999999999</v>
      </c>
    </row>
    <row r="29" spans="1:8" ht="15.75" customHeight="1" x14ac:dyDescent="0.2">
      <c r="B29" s="16" t="s">
        <v>104</v>
      </c>
      <c r="C29" s="54">
        <v>0.13850000000000001</v>
      </c>
    </row>
    <row r="30" spans="1:8" ht="15.75" customHeight="1" x14ac:dyDescent="0.2">
      <c r="B30" s="16" t="s">
        <v>2</v>
      </c>
      <c r="C30" s="54">
        <v>5.0799999999999998E-2</v>
      </c>
    </row>
    <row r="31" spans="1:8" ht="15.75" customHeight="1" x14ac:dyDescent="0.2">
      <c r="B31" s="16" t="s">
        <v>105</v>
      </c>
      <c r="C31" s="54">
        <v>7.0400000000000004E-2</v>
      </c>
    </row>
    <row r="32" spans="1:8" ht="15.75" customHeight="1" x14ac:dyDescent="0.2">
      <c r="B32" s="16" t="s">
        <v>106</v>
      </c>
      <c r="C32" s="54">
        <v>0.14760000000000001</v>
      </c>
    </row>
    <row r="33" spans="2:3" ht="15.75" customHeight="1" x14ac:dyDescent="0.2">
      <c r="B33" s="16" t="s">
        <v>107</v>
      </c>
      <c r="C33" s="54">
        <v>0.1221</v>
      </c>
    </row>
    <row r="34" spans="2:3" ht="15.75" customHeight="1" x14ac:dyDescent="0.2">
      <c r="B34" s="16" t="s">
        <v>108</v>
      </c>
      <c r="C34" s="54">
        <v>0.17240000000223521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XpiNAZDG8yAfbPkIdIsJFgenaLjtYoO3HW97EfuLqiSc8IyaL/aPU4E2J2zRwRy23ihe/CpVU6PbUIBvefKu2g==" saltValue="PINUr3+zaNSjoclwR94/f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0.91536666999999994</v>
      </c>
      <c r="D2" s="55">
        <v>0.91536666999999994</v>
      </c>
      <c r="E2" s="55">
        <v>0.83639458</v>
      </c>
      <c r="F2" s="55">
        <v>0.69194953999999997</v>
      </c>
      <c r="G2" s="55">
        <v>0.62768641999999997</v>
      </c>
    </row>
    <row r="3" spans="1:15" ht="15.75" customHeight="1" x14ac:dyDescent="0.2">
      <c r="B3" s="7" t="s">
        <v>113</v>
      </c>
      <c r="C3" s="55">
        <v>5.8534255E-2</v>
      </c>
      <c r="D3" s="55">
        <v>5.8534255E-2</v>
      </c>
      <c r="E3" s="55">
        <v>0.1121028</v>
      </c>
      <c r="F3" s="55">
        <v>0.20168253</v>
      </c>
      <c r="G3" s="55">
        <v>0.26381610999999999</v>
      </c>
    </row>
    <row r="4" spans="1:15" ht="15.75" customHeight="1" x14ac:dyDescent="0.2">
      <c r="B4" s="7" t="s">
        <v>114</v>
      </c>
      <c r="C4" s="56">
        <v>1.7188864000000002E-2</v>
      </c>
      <c r="D4" s="56">
        <v>1.7188864000000002E-2</v>
      </c>
      <c r="E4" s="56">
        <v>4.3822517000000012E-2</v>
      </c>
      <c r="F4" s="56">
        <v>6.8661426999999997E-2</v>
      </c>
      <c r="G4" s="56">
        <v>8.4373778999999996E-2</v>
      </c>
    </row>
    <row r="5" spans="1:15" ht="15.75" customHeight="1" x14ac:dyDescent="0.2">
      <c r="B5" s="7" t="s">
        <v>115</v>
      </c>
      <c r="C5" s="56">
        <v>8.9102316000000004E-3</v>
      </c>
      <c r="D5" s="56">
        <v>8.9102316000000004E-3</v>
      </c>
      <c r="E5" s="56">
        <v>7.6801055999999998E-3</v>
      </c>
      <c r="F5" s="56">
        <v>3.7706486999999997E-2</v>
      </c>
      <c r="G5" s="56">
        <v>2.4123677999999999E-2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0.89303818000000001</v>
      </c>
      <c r="D8" s="55">
        <v>0.89303818000000001</v>
      </c>
      <c r="E8" s="55">
        <v>0.95767647</v>
      </c>
      <c r="F8" s="55">
        <v>0.9583062</v>
      </c>
      <c r="G8" s="55">
        <v>0.94684203999999994</v>
      </c>
    </row>
    <row r="9" spans="1:15" ht="15.75" customHeight="1" x14ac:dyDescent="0.2">
      <c r="B9" s="7" t="s">
        <v>118</v>
      </c>
      <c r="C9" s="55">
        <v>7.2725901999999995E-2</v>
      </c>
      <c r="D9" s="55">
        <v>7.2725901999999995E-2</v>
      </c>
      <c r="E9" s="55">
        <v>3.2509990000000002E-2</v>
      </c>
      <c r="F9" s="55">
        <v>3.5170964999999998E-2</v>
      </c>
      <c r="G9" s="55">
        <v>4.7464446999999993E-2</v>
      </c>
    </row>
    <row r="10" spans="1:15" ht="15.75" customHeight="1" x14ac:dyDescent="0.2">
      <c r="B10" s="7" t="s">
        <v>119</v>
      </c>
      <c r="C10" s="56">
        <v>2.6720075999999999E-2</v>
      </c>
      <c r="D10" s="56">
        <v>2.6720075999999999E-2</v>
      </c>
      <c r="E10" s="56">
        <v>2.8764525E-3</v>
      </c>
      <c r="F10" s="56">
        <v>2.5831999999999999E-3</v>
      </c>
      <c r="G10" s="56">
        <v>3.8270104000000002E-3</v>
      </c>
    </row>
    <row r="11" spans="1:15" ht="15.75" customHeight="1" x14ac:dyDescent="0.2">
      <c r="B11" s="7" t="s">
        <v>120</v>
      </c>
      <c r="C11" s="56">
        <v>7.5158548E-3</v>
      </c>
      <c r="D11" s="56">
        <v>7.5158548E-3</v>
      </c>
      <c r="E11" s="56">
        <v>6.9370663000000001E-3</v>
      </c>
      <c r="F11" s="56">
        <v>3.9396333999999998E-3</v>
      </c>
      <c r="G11" s="56">
        <v>1.8665069000000001E-3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0.36972114524999999</v>
      </c>
      <c r="D14" s="57">
        <v>0.35988932596000001</v>
      </c>
      <c r="E14" s="57">
        <v>0.35988932596000001</v>
      </c>
      <c r="F14" s="57">
        <v>0.26732186760100002</v>
      </c>
      <c r="G14" s="57">
        <v>0.26732186760100002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0.23564000542499999</v>
      </c>
      <c r="M14" s="58">
        <v>0.23359254795350001</v>
      </c>
      <c r="N14" s="58">
        <v>0.25522475301050002</v>
      </c>
      <c r="O14" s="58">
        <v>0.26249799039850003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0.19251597879217366</v>
      </c>
      <c r="D15" s="55">
        <f t="shared" si="0"/>
        <v>0.1873964925571025</v>
      </c>
      <c r="E15" s="55">
        <f t="shared" si="0"/>
        <v>0.1873964925571025</v>
      </c>
      <c r="F15" s="55">
        <f t="shared" si="0"/>
        <v>0.13919607156620528</v>
      </c>
      <c r="G15" s="55">
        <f t="shared" si="0"/>
        <v>0.13919607156620528</v>
      </c>
      <c r="H15" s="55">
        <f t="shared" si="0"/>
        <v>0.15777388532804945</v>
      </c>
      <c r="I15" s="55">
        <f t="shared" si="0"/>
        <v>0.15777388532804945</v>
      </c>
      <c r="J15" s="55">
        <f t="shared" si="0"/>
        <v>0.15777388532804945</v>
      </c>
      <c r="K15" s="55">
        <f t="shared" si="0"/>
        <v>0.15777388532804945</v>
      </c>
      <c r="L15" s="55">
        <f t="shared" si="0"/>
        <v>0.12269913925618781</v>
      </c>
      <c r="M15" s="55">
        <f t="shared" si="0"/>
        <v>0.12163301608680663</v>
      </c>
      <c r="N15" s="55">
        <f t="shared" si="0"/>
        <v>0.1328970327206547</v>
      </c>
      <c r="O15" s="55">
        <f t="shared" si="0"/>
        <v>0.13668425028375042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m5nUwyg8vBsR/WIdyrcK2R1VSkNf2FeA+jJo0pnwzFi+0Tn+rPCjHEr7emVf8B1ZhYP8sOOsYy5AMAf4KfEA1A==" saltValue="Vy9MC8W5Mxxd54xlsJ3T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0.69710499999999997</v>
      </c>
      <c r="D2" s="56">
        <v>0.47777259999999999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3.7555470000000001E-2</v>
      </c>
      <c r="D3" s="56">
        <v>0.12155680000000001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0.22008630000000001</v>
      </c>
      <c r="D4" s="56">
        <v>0.36383629999999989</v>
      </c>
      <c r="E4" s="56">
        <v>0.90213686227798506</v>
      </c>
      <c r="F4" s="56">
        <v>0.66075050830841109</v>
      </c>
      <c r="G4" s="56">
        <v>0</v>
      </c>
    </row>
    <row r="5" spans="1:7" x14ac:dyDescent="0.2">
      <c r="B5" s="98" t="s">
        <v>132</v>
      </c>
      <c r="C5" s="55">
        <v>4.5253230000000012E-2</v>
      </c>
      <c r="D5" s="55">
        <v>3.68343E-2</v>
      </c>
      <c r="E5" s="55">
        <v>9.7863137722014951E-2</v>
      </c>
      <c r="F5" s="55">
        <v>0.33924949169158891</v>
      </c>
      <c r="G5" s="55">
        <v>1</v>
      </c>
    </row>
  </sheetData>
  <sheetProtection algorithmName="SHA-512" hashValue="pnDp7YjWTWtHlXf1osfpSvd7sRj/0Oa1vPQ+RiDEAaXhr0ghlTxfThoh/nhgPlQUVgp0ygxfoJOthzZNct3lqQ==" saltValue="SXfPnN5MQVtASpL3vwyNX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Sri6T+OhPqn/r8taZkKgwyn+TXP704jpDhRdmgHumJwrWONNV790VM9QrySsGxV5GcB+1sElCf9+inzj7T+mg==" saltValue="HdJenUaCxXOXsAnStbxD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KmJkhAH3IvMJdY1ss2NufOIy8rw954YmlypqXNmB5baS4XDtcXjXIScUnnS0/LKvLYCKnDsYTOUHBVlEr6xBWw==" saltValue="Z/zGP1so+fvphVnrOHwQY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49+3zOSq6Dz7VnhFoj2d3Fg49gBtTKJ0B+skPclhL3XlO4rtp+ZX8c49/L2uPIyuEyUAGndrzjf9fML0t/b4Nw==" saltValue="d2lwLu5IzvA4kP9/NEjA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rI4aNJwzys0jevtXKlIfn27GR8xEvdLu7409ZzaQuPYYwRYIcG2iE5ZjWO06pXSyy+j3lrk2z5+Xc78mDBuBg==" saltValue="dgQ19CK7ETo6hc3hf3B8c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2022-02-02T07:46:32Z</dcterms:modified>
</cp:coreProperties>
</file>