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9424208F-0FB1-4D38-AF97-AC768FA193B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3" i="2"/>
  <c r="A19" i="2"/>
  <c r="A18" i="2"/>
  <c r="H11" i="2"/>
  <c r="G11" i="2"/>
  <c r="H10" i="2"/>
  <c r="G10" i="2"/>
  <c r="H9" i="2"/>
  <c r="I9" i="2" s="1"/>
  <c r="G9" i="2"/>
  <c r="H8" i="2"/>
  <c r="G8" i="2"/>
  <c r="I8" i="2" s="1"/>
  <c r="H7" i="2"/>
  <c r="G7" i="2"/>
  <c r="I6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40" i="2" s="1"/>
  <c r="C33" i="1"/>
  <c r="C20" i="1"/>
  <c r="I4" i="2" l="1"/>
  <c r="A32" i="2"/>
  <c r="I10" i="2"/>
  <c r="A34" i="2"/>
  <c r="A23" i="2"/>
  <c r="A24" i="2"/>
  <c r="A35" i="2"/>
  <c r="I7" i="2"/>
  <c r="I11" i="2"/>
  <c r="A25" i="2"/>
  <c r="I38" i="2"/>
  <c r="A15" i="2"/>
  <c r="A26" i="2"/>
  <c r="A3" i="2"/>
  <c r="A4" i="2" s="1"/>
  <c r="A5" i="2" s="1"/>
  <c r="A6" i="2" s="1"/>
  <c r="A7" i="2" s="1"/>
  <c r="A8" i="2" s="1"/>
  <c r="A9" i="2" s="1"/>
  <c r="A10" i="2" s="1"/>
  <c r="A11" i="2" s="1"/>
  <c r="A16" i="2"/>
  <c r="A27" i="2"/>
  <c r="A39" i="2"/>
  <c r="A17" i="2"/>
  <c r="A31" i="2"/>
  <c r="I39" i="2"/>
  <c r="A12" i="2"/>
  <c r="A20" i="2"/>
  <c r="A36" i="2"/>
  <c r="A13" i="2"/>
  <c r="A21" i="2"/>
  <c r="A29" i="2"/>
  <c r="A37" i="2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<sst xmlns="http://schemas.openxmlformats.org/spreadsheetml/2006/main" count="2092" uniqueCount="337">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</sst>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5201144.1875</v>
      </c>
    </row>
    <row r="8" spans="1:3" ht="15" customHeight="1" x14ac:dyDescent="0.2">
      <c r="B8" s="7" t="s">
        <v>19</v>
      </c>
      <c r="C8" s="46">
        <v>0.46100000000000002</v>
      </c>
    </row>
    <row r="9" spans="1:3" ht="15" customHeight="1" x14ac:dyDescent="0.2">
      <c r="B9" s="7" t="s">
        <v>20</v>
      </c>
      <c r="C9" s="47">
        <v>0.96</v>
      </c>
    </row>
    <row r="10" spans="1:3" ht="15" customHeight="1" x14ac:dyDescent="0.2">
      <c r="B10" s="7" t="s">
        <v>21</v>
      </c>
      <c r="C10" s="47">
        <v>0.190472507476807</v>
      </c>
    </row>
    <row r="11" spans="1:3" ht="15" customHeight="1" x14ac:dyDescent="0.2">
      <c r="B11" s="7" t="s">
        <v>22</v>
      </c>
      <c r="C11" s="46">
        <v>0.50600000000000001</v>
      </c>
    </row>
    <row r="12" spans="1:3" ht="15" customHeight="1" x14ac:dyDescent="0.2">
      <c r="B12" s="7" t="s">
        <v>23</v>
      </c>
      <c r="C12" s="46">
        <v>0.502</v>
      </c>
    </row>
    <row r="13" spans="1:3" ht="15" customHeight="1" x14ac:dyDescent="0.2">
      <c r="B13" s="7" t="s">
        <v>24</v>
      </c>
      <c r="C13" s="46">
        <v>0.496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0.1333</v>
      </c>
    </row>
    <row r="24" spans="1:3" ht="15" customHeight="1" x14ac:dyDescent="0.2">
      <c r="B24" s="12" t="s">
        <v>33</v>
      </c>
      <c r="C24" s="47">
        <v>0.43609999999999999</v>
      </c>
    </row>
    <row r="25" spans="1:3" ht="15" customHeight="1" x14ac:dyDescent="0.2">
      <c r="B25" s="12" t="s">
        <v>34</v>
      </c>
      <c r="C25" s="47">
        <v>0.33139999999999997</v>
      </c>
    </row>
    <row r="26" spans="1:3" ht="15" customHeight="1" x14ac:dyDescent="0.2">
      <c r="B26" s="12" t="s">
        <v>35</v>
      </c>
      <c r="C26" s="47">
        <v>9.9199999999999997E-2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0.04</v>
      </c>
    </row>
    <row r="31" spans="1:3" ht="14.25" customHeight="1" x14ac:dyDescent="0.2">
      <c r="B31" s="22" t="s">
        <v>39</v>
      </c>
      <c r="C31" s="49">
        <v>0.107</v>
      </c>
    </row>
    <row r="32" spans="1:3" ht="14.25" customHeight="1" x14ac:dyDescent="0.2">
      <c r="B32" s="22" t="s">
        <v>40</v>
      </c>
      <c r="C32" s="49">
        <v>0.63500000000000001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28.546344425529298</v>
      </c>
    </row>
    <row r="38" spans="1:5" ht="15" customHeight="1" x14ac:dyDescent="0.2">
      <c r="B38" s="28" t="s">
        <v>45</v>
      </c>
      <c r="C38" s="117">
        <v>54.773539156784899</v>
      </c>
      <c r="D38" s="9"/>
      <c r="E38" s="10"/>
    </row>
    <row r="39" spans="1:5" ht="15" customHeight="1" x14ac:dyDescent="0.2">
      <c r="B39" s="28" t="s">
        <v>46</v>
      </c>
      <c r="C39" s="117">
        <v>74.248458915955297</v>
      </c>
      <c r="D39" s="9"/>
      <c r="E39" s="9"/>
    </row>
    <row r="40" spans="1:5" ht="15" customHeight="1" x14ac:dyDescent="0.2">
      <c r="B40" s="28" t="s">
        <v>47</v>
      </c>
      <c r="C40" s="117">
        <v>289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21.706085259999998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2.6357100000000001E-2</v>
      </c>
      <c r="D45" s="9"/>
    </row>
    <row r="46" spans="1:5" ht="15.75" customHeight="1" x14ac:dyDescent="0.2">
      <c r="B46" s="28" t="s">
        <v>52</v>
      </c>
      <c r="C46" s="47">
        <v>0.13774939999999999</v>
      </c>
      <c r="D46" s="9"/>
    </row>
    <row r="47" spans="1:5" ht="15.75" customHeight="1" x14ac:dyDescent="0.2">
      <c r="B47" s="28" t="s">
        <v>53</v>
      </c>
      <c r="C47" s="47">
        <v>0.25221850000000001</v>
      </c>
      <c r="D47" s="9"/>
      <c r="E47" s="10"/>
    </row>
    <row r="48" spans="1:5" ht="15" customHeight="1" x14ac:dyDescent="0.2">
      <c r="B48" s="28" t="s">
        <v>54</v>
      </c>
      <c r="C48" s="48">
        <v>0.58367499999999994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0.39759378617048707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13.8186529999999</v>
      </c>
    </row>
    <row r="63" spans="1:4" ht="15.75" customHeight="1" x14ac:dyDescent="0.2">
      <c r="A63" s="39"/>
    </row>
  </sheetData>
  <sheetProtection algorithmName="SHA-512" hashValue="4vw+TP4dzjUMhk1/YudzIKDgFXaK1uo5hxU5HZkkGhMjZtxFcp5c/XvbbjSsqrsV7Quy1vxaB995PhQVNYQGEg==" saltValue="CjEr9bNIeSjWVQfs6cUu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0.12922644590719601</v>
      </c>
      <c r="C2" s="115">
        <v>0.95</v>
      </c>
      <c r="D2" s="116">
        <v>34.033844527775358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44.617032551597681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38.206933042564401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0.1519870889777773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14.142094420718051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14.142094420718051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14.142094420718051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14.142094420718051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14.142094420718051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14.142094420718051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0.52117340000000001</v>
      </c>
      <c r="C16" s="115">
        <v>0.95</v>
      </c>
      <c r="D16" s="116">
        <v>0.19837160627123551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8.60866666666667E-2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0.28039049999999999</v>
      </c>
      <c r="C18" s="115">
        <v>0.95</v>
      </c>
      <c r="D18" s="116">
        <v>0.9940340129549281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0.28039049999999999</v>
      </c>
      <c r="C19" s="115">
        <v>0.95</v>
      </c>
      <c r="D19" s="116">
        <v>0.9940340129549281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0.69754189999999994</v>
      </c>
      <c r="C21" s="115">
        <v>0.95</v>
      </c>
      <c r="D21" s="116">
        <v>1.127818304100318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24.08118649042526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4.6291754106690286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0.52198462436219006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0.25866255164146401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20.451035195022751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0.30897170305252097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0.30399999999999999</v>
      </c>
      <c r="C29" s="115">
        <v>0.95</v>
      </c>
      <c r="D29" s="116">
        <v>58.881752232190657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1.6730405983662171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0.36248454583155942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0.45039051060000002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0.6872687999999999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0.35567218406213802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0.122269838037985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3.086800264655738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0.29360294645275498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a8KBfr9Vs+5rCwTzmhahaBhKuDl1GWvEcDSxsSi4vGQnpS6LDglFudLRIdQz/bO7OLYgywsXvvpcPapTlGy1NQ==" saltValue="0UPByafMpD5lwiKUuWXM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Pl7OeKlOAmaeaEKnODfHZQaVgf3/B4vpv/lf83VTkx3ObE1n2/cj8SNZ9HEEUH+W5zttEP2gRvO+aM7EJG2sjw==" saltValue="T8/pYqWnJ17AUhHj7knH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GmDLu20GaCu7vymZgFT4B+pV39Li/FIvO1hHO8fnMD3bXnXHzcQip4K8UjnpxP6EBOC8rmhAx8RebnusZk57iQ==" saltValue="UWsYbtEEU6TtzO+Gibrh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0.16838682740926747</v>
      </c>
      <c r="C3" s="18">
        <f>frac_mam_1_5months * 2.6</f>
        <v>0.16838682740926747</v>
      </c>
      <c r="D3" s="18">
        <f>frac_mam_6_11months * 2.6</f>
        <v>0.18659254014492024</v>
      </c>
      <c r="E3" s="18">
        <f>frac_mam_12_23months * 2.6</f>
        <v>0.12998752668499935</v>
      </c>
      <c r="F3" s="18">
        <f>frac_mam_24_59months * 2.6</f>
        <v>5.8591566607356121E-2</v>
      </c>
    </row>
    <row r="4" spans="1:6" ht="15.75" customHeight="1" x14ac:dyDescent="0.2">
      <c r="A4" s="4" t="s">
        <v>208</v>
      </c>
      <c r="B4" s="18">
        <f>frac_sam_1month * 2.6</f>
        <v>0.1244787245988845</v>
      </c>
      <c r="C4" s="18">
        <f>frac_sam_1_5months * 2.6</f>
        <v>0.1244787245988845</v>
      </c>
      <c r="D4" s="18">
        <f>frac_sam_6_11months * 2.6</f>
        <v>7.8643926605582268E-2</v>
      </c>
      <c r="E4" s="18">
        <f>frac_sam_12_23months * 2.6</f>
        <v>9.6086978167295445E-2</v>
      </c>
      <c r="F4" s="18">
        <f>frac_sam_24_59months * 2.6</f>
        <v>3.4920727275312063E-2</v>
      </c>
    </row>
  </sheetData>
  <sheetProtection algorithmName="SHA-512" hashValue="8rY3YChxKUrdC8HVcwymKV484Vy3WLd6EM0WLgLGKQyn4b2fMsbqzfBi8n767rQ8TyoiUFLBc98ilHRLgGnEHw==" saltValue="vxBEmjpiQ6/aiJylAly3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0.46100000000000002</v>
      </c>
      <c r="E2" s="65">
        <f>food_insecure</f>
        <v>0.46100000000000002</v>
      </c>
      <c r="F2" s="65">
        <f>food_insecure</f>
        <v>0.46100000000000002</v>
      </c>
      <c r="G2" s="65">
        <f>food_insecure</f>
        <v>0.46100000000000002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0.46100000000000002</v>
      </c>
      <c r="F5" s="65">
        <f>food_insecure</f>
        <v>0.46100000000000002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0.46100000000000002</v>
      </c>
      <c r="F8" s="65">
        <f>food_insecure</f>
        <v>0.46100000000000002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0.46100000000000002</v>
      </c>
      <c r="F9" s="65">
        <f>food_insecure</f>
        <v>0.46100000000000002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0.502</v>
      </c>
      <c r="E10" s="65">
        <f>IF(ISBLANK(comm_deliv), frac_children_health_facility,1)</f>
        <v>0.502</v>
      </c>
      <c r="F10" s="65">
        <f>IF(ISBLANK(comm_deliv), frac_children_health_facility,1)</f>
        <v>0.502</v>
      </c>
      <c r="G10" s="65">
        <f>IF(ISBLANK(comm_deliv), frac_children_health_facility,1)</f>
        <v>0.502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0.46100000000000002</v>
      </c>
      <c r="I15" s="65">
        <f>food_insecure</f>
        <v>0.46100000000000002</v>
      </c>
      <c r="J15" s="65">
        <f>food_insecure</f>
        <v>0.46100000000000002</v>
      </c>
      <c r="K15" s="65">
        <f>food_insecure</f>
        <v>0.46100000000000002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0.496</v>
      </c>
      <c r="M24" s="65">
        <f>famplan_unmet_need</f>
        <v>0.496</v>
      </c>
      <c r="N24" s="65">
        <f>famplan_unmet_need</f>
        <v>0.496</v>
      </c>
      <c r="O24" s="65">
        <f>famplan_unmet_need</f>
        <v>0.496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0.47503882788753482</v>
      </c>
      <c r="M25" s="65">
        <f>(1-food_insecure)*(0.49)+food_insecure*(0.7)</f>
        <v>0.58680999999999994</v>
      </c>
      <c r="N25" s="65">
        <f>(1-food_insecure)*(0.49)+food_insecure*(0.7)</f>
        <v>0.58680999999999994</v>
      </c>
      <c r="O25" s="65">
        <f>(1-food_insecure)*(0.49)+food_insecure*(0.7)</f>
        <v>0.58680999999999994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0.20358806909465782</v>
      </c>
      <c r="M26" s="65">
        <f>(1-food_insecure)*(0.21)+food_insecure*(0.3)</f>
        <v>0.25148999999999999</v>
      </c>
      <c r="N26" s="65">
        <f>(1-food_insecure)*(0.21)+food_insecure*(0.3)</f>
        <v>0.25148999999999999</v>
      </c>
      <c r="O26" s="65">
        <f>(1-food_insecure)*(0.21)+food_insecure*(0.3)</f>
        <v>0.25148999999999999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0.13090059554100031</v>
      </c>
      <c r="M27" s="65">
        <f>(1-food_insecure)*(0.3)</f>
        <v>0.16169999999999998</v>
      </c>
      <c r="N27" s="65">
        <f>(1-food_insecure)*(0.3)</f>
        <v>0.16169999999999998</v>
      </c>
      <c r="O27" s="65">
        <f>(1-food_insecure)*(0.3)</f>
        <v>0.16169999999999998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0.190472507476807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jMrfdNn98s6uLgCYQucD9s6lbHOiUw+rRf8bRP7+ym9oP1NXERVCw2jpMC9Xv/P5qkp5+TLbadlkMlucT/Cysg==" saltValue="sMwwxG0NjeOsXQZq/2PT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+BiWYomFbyGmxx0e9Ylo4boKc+NVctELAVcsne5cIrkomKbIKzXAa8TgDTBpbjnbdKRj7phPLDs+RkD+9BSQ4A==" saltValue="JFgYidoc3zXSumRq+kqL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PxUG+BjVKUr9092/3aWnD74lR/yk2Eiz+tuS6sMN66DNcKC905W5wI0diQsTGFOI0x9LH1TVu1GDtzrNodyKA==" saltValue="oBpsy9giQ/+Ia3Xmaruj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yVz5ENPfC7o/1F5k4ktRZO8JP64l0nGbQpFjZrC6F/p3/3kidPA0Y9DmyhE9pWuXPG2a1AALM7rKlXWdvfk8A==" saltValue="9Ehg5k5q+DobH/Nbi2lW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Qv4PA0/hav7C86cv7C6EiGHjdb54cxIBtJ8sZYHbJPKClQpbZYvoTMBAsqmCuvtl5gk8Mir8BILYl1P42UAwQ==" saltValue="WcTB72wQfYSa398kSW3m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0m/eE8AZhtWqslHk0VlzCuaFlGliGgqRCOwNxoc9InBq1AqUBBJWlJ09PxXldS21sz5EoUxSO6tt8mvrRy4ukg==" saltValue="IuQ4uRPXwR8C7JN6zp4e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1232281.382</v>
      </c>
      <c r="C2" s="53">
        <v>1843000</v>
      </c>
      <c r="D2" s="53">
        <v>2829000</v>
      </c>
      <c r="E2" s="53">
        <v>1934000</v>
      </c>
      <c r="F2" s="53">
        <v>1344000</v>
      </c>
      <c r="G2" s="14">
        <f t="shared" ref="G2:G11" si="0">C2+D2+E2+F2</f>
        <v>7950000</v>
      </c>
      <c r="H2" s="14">
        <f t="shared" ref="H2:H11" si="1">(B2 + stillbirth*B2/(1000-stillbirth))/(1-abortion)</f>
        <v>1320359.3954564843</v>
      </c>
      <c r="I2" s="14">
        <f t="shared" ref="I2:I11" si="2">G2-H2</f>
        <v>6629640.6045435155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1255125.6059999999</v>
      </c>
      <c r="C3" s="53">
        <v>1895000</v>
      </c>
      <c r="D3" s="53">
        <v>2929000</v>
      </c>
      <c r="E3" s="53">
        <v>1992000</v>
      </c>
      <c r="F3" s="53">
        <v>1386000</v>
      </c>
      <c r="G3" s="14">
        <f t="shared" si="0"/>
        <v>8202000</v>
      </c>
      <c r="H3" s="14">
        <f t="shared" si="1"/>
        <v>1344836.4233747008</v>
      </c>
      <c r="I3" s="14">
        <f t="shared" si="2"/>
        <v>6857163.5766252987</v>
      </c>
    </row>
    <row r="4" spans="1:9" ht="15.75" customHeight="1" x14ac:dyDescent="0.2">
      <c r="A4" s="7">
        <f t="shared" si="3"/>
        <v>2023</v>
      </c>
      <c r="B4" s="52">
        <v>1278072.8062</v>
      </c>
      <c r="C4" s="53">
        <v>1947000</v>
      </c>
      <c r="D4" s="53">
        <v>3031000</v>
      </c>
      <c r="E4" s="53">
        <v>2056000</v>
      </c>
      <c r="F4" s="53">
        <v>1429000</v>
      </c>
      <c r="G4" s="14">
        <f t="shared" si="0"/>
        <v>8463000</v>
      </c>
      <c r="H4" s="14">
        <f t="shared" si="1"/>
        <v>1369423.7877754485</v>
      </c>
      <c r="I4" s="14">
        <f t="shared" si="2"/>
        <v>7093576.2122245515</v>
      </c>
    </row>
    <row r="5" spans="1:9" ht="15.75" customHeight="1" x14ac:dyDescent="0.2">
      <c r="A5" s="7">
        <f t="shared" si="3"/>
        <v>2024</v>
      </c>
      <c r="B5" s="52">
        <v>1301100.831800001</v>
      </c>
      <c r="C5" s="53">
        <v>1999000</v>
      </c>
      <c r="D5" s="53">
        <v>3137000</v>
      </c>
      <c r="E5" s="53">
        <v>2123000</v>
      </c>
      <c r="F5" s="53">
        <v>1474000</v>
      </c>
      <c r="G5" s="14">
        <f t="shared" si="0"/>
        <v>8733000</v>
      </c>
      <c r="H5" s="14">
        <f t="shared" si="1"/>
        <v>1394097.7546176855</v>
      </c>
      <c r="I5" s="14">
        <f t="shared" si="2"/>
        <v>7338902.2453823145</v>
      </c>
    </row>
    <row r="6" spans="1:9" ht="15.75" customHeight="1" x14ac:dyDescent="0.2">
      <c r="A6" s="7">
        <f t="shared" si="3"/>
        <v>2025</v>
      </c>
      <c r="B6" s="52">
        <v>1324187.5319999999</v>
      </c>
      <c r="C6" s="53">
        <v>2051000</v>
      </c>
      <c r="D6" s="53">
        <v>3243000</v>
      </c>
      <c r="E6" s="53">
        <v>2197000</v>
      </c>
      <c r="F6" s="53">
        <v>1520000</v>
      </c>
      <c r="G6" s="14">
        <f t="shared" si="0"/>
        <v>9011000</v>
      </c>
      <c r="H6" s="14">
        <f t="shared" si="1"/>
        <v>1418834.589860365</v>
      </c>
      <c r="I6" s="14">
        <f t="shared" si="2"/>
        <v>7592165.4101396352</v>
      </c>
    </row>
    <row r="7" spans="1:9" ht="15.75" customHeight="1" x14ac:dyDescent="0.2">
      <c r="A7" s="7">
        <f t="shared" si="3"/>
        <v>2026</v>
      </c>
      <c r="B7" s="52">
        <v>1346731.0279999999</v>
      </c>
      <c r="C7" s="53">
        <v>2102000</v>
      </c>
      <c r="D7" s="53">
        <v>3347000</v>
      </c>
      <c r="E7" s="53">
        <v>2274000</v>
      </c>
      <c r="F7" s="53">
        <v>1565000</v>
      </c>
      <c r="G7" s="14">
        <f t="shared" si="0"/>
        <v>9288000</v>
      </c>
      <c r="H7" s="14">
        <f t="shared" si="1"/>
        <v>1442989.3950735431</v>
      </c>
      <c r="I7" s="14">
        <f t="shared" si="2"/>
        <v>7845010.6049264567</v>
      </c>
    </row>
    <row r="8" spans="1:9" ht="15.75" customHeight="1" x14ac:dyDescent="0.2">
      <c r="A8" s="7">
        <f t="shared" si="3"/>
        <v>2027</v>
      </c>
      <c r="B8" s="52">
        <v>1369222.1856</v>
      </c>
      <c r="C8" s="53">
        <v>2153000</v>
      </c>
      <c r="D8" s="53">
        <v>3453000</v>
      </c>
      <c r="E8" s="53">
        <v>2356000</v>
      </c>
      <c r="F8" s="53">
        <v>1611000</v>
      </c>
      <c r="G8" s="14">
        <f t="shared" si="0"/>
        <v>9573000</v>
      </c>
      <c r="H8" s="14">
        <f t="shared" si="1"/>
        <v>1467088.1209697789</v>
      </c>
      <c r="I8" s="14">
        <f t="shared" si="2"/>
        <v>8105911.8790302211</v>
      </c>
    </row>
    <row r="9" spans="1:9" ht="15.75" customHeight="1" x14ac:dyDescent="0.2">
      <c r="A9" s="7">
        <f t="shared" si="3"/>
        <v>2028</v>
      </c>
      <c r="B9" s="52">
        <v>1391673.5734000001</v>
      </c>
      <c r="C9" s="53">
        <v>2205000</v>
      </c>
      <c r="D9" s="53">
        <v>3561000</v>
      </c>
      <c r="E9" s="53">
        <v>2444000</v>
      </c>
      <c r="F9" s="53">
        <v>1660000</v>
      </c>
      <c r="G9" s="14">
        <f t="shared" si="0"/>
        <v>9870000</v>
      </c>
      <c r="H9" s="14">
        <f t="shared" si="1"/>
        <v>1491144.2344969139</v>
      </c>
      <c r="I9" s="14">
        <f t="shared" si="2"/>
        <v>8378855.7655030861</v>
      </c>
    </row>
    <row r="10" spans="1:9" ht="15.75" customHeight="1" x14ac:dyDescent="0.2">
      <c r="A10" s="7">
        <f t="shared" si="3"/>
        <v>2029</v>
      </c>
      <c r="B10" s="52">
        <v>1414027.8732</v>
      </c>
      <c r="C10" s="53">
        <v>2256000</v>
      </c>
      <c r="D10" s="53">
        <v>3668000</v>
      </c>
      <c r="E10" s="53">
        <v>2536000</v>
      </c>
      <c r="F10" s="53">
        <v>1711000</v>
      </c>
      <c r="G10" s="14">
        <f t="shared" si="0"/>
        <v>10171000</v>
      </c>
      <c r="H10" s="14">
        <f t="shared" si="1"/>
        <v>1515096.320603966</v>
      </c>
      <c r="I10" s="14">
        <f t="shared" si="2"/>
        <v>8655903.6793960333</v>
      </c>
    </row>
    <row r="11" spans="1:9" ht="15.75" customHeight="1" x14ac:dyDescent="0.2">
      <c r="A11" s="7">
        <f t="shared" si="3"/>
        <v>2030</v>
      </c>
      <c r="B11" s="52">
        <v>1436263.077</v>
      </c>
      <c r="C11" s="53">
        <v>2307000</v>
      </c>
      <c r="D11" s="53">
        <v>3774000</v>
      </c>
      <c r="E11" s="53">
        <v>2631000</v>
      </c>
      <c r="F11" s="53">
        <v>1766000</v>
      </c>
      <c r="G11" s="14">
        <f t="shared" si="0"/>
        <v>10478000</v>
      </c>
      <c r="H11" s="14">
        <f t="shared" si="1"/>
        <v>1538920.7982566031</v>
      </c>
      <c r="I11" s="14">
        <f t="shared" si="2"/>
        <v>8939079.2017433979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cvXeiFlDpHD6+hAwXMzjEOZ1QGTBoApJO6bqUweTOByg8C/vQgLoDvKl18740l5TpTnEapbHkqm0pBEsCZw8w==" saltValue="EWCuqVA5u4uY9eqNvzrIj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JMsWweS3wYo3cME26SXMP1pj+6GoomYTS8cxXjJCACfKdzVgSCcz0JmDjaEZ8kh/PyqYxymuBV7TSp1K9dsKjg==" saltValue="qREJ+Lb05CcZpqC/6FBbG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AiMSyPShZTjzAxOkn29M05nrLcUuuw9zodhcbRA1qoF98iGdjexh7zv89JQTKsSWoLuUclDufEx912YNTcETmw==" saltValue="xKC7PiFjitNDrnagJvCg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G/23itSEZWwKUQtJ9J0BFfm+vPKiClCLD3VuCn4G/oXpI0DN8nPHuKMVJojgCH+VWyUPDleF26XgICnpMjkoQ==" saltValue="V2+/7lbo3XkQYb3zCNtc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8ZduVHoOZyItr3uoCPELnzXqwXPYKOoMp84OI1tABwcNOnRScaUWxUJr/eW8D2nTmmMj2fIlUJyKXv8ZyUldtw==" saltValue="4zccrBMpaSpz+VZ4oi65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7I8oQ0sguqBWndTF40k+LDgTwNSHK8/lO70ZeQvNEWbydWDkHyurDN/c31pheK8hD/ptuvxXj8mEo08MPFBJNA==" saltValue="4mHC+WazeaM1u4b1qGIs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cDunTZPQgsajGz+XS1N4nhl4ds9VzGwLzlZPPaFoL+KziRVgfCdxpfml3b3GQTrja6qLiW/8ds/wETR2saolA==" saltValue="eBaae3Lfg+/BzcHeSnAZ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aGxKHYRJQE2mqNZVjSg5SyeltAdEqseH3LfxTDxHbq4SLWLayPEKrkbfZ++VUThquC6h2D/M8SX94JGe2wQgAw==" saltValue="OiNyV/iFdUVrla3zA2CG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pLHE8Oj6M7VBt1l3a4C+NVfPhTYSH81HscVYE+Ce88O7Nq3KgVVMdq5qwAKV9SQQOSlatWd+aDCINssMpMxFQ==" saltValue="KkpsnTPHDXOGa29oasN1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/kgS8T+1bAy2RVyZYr3w363BKCqtyiEbGcfC4qP38PaJA6vj1etrl7iBlpX0fia2XmaRid+xJpMtBlrd1uzWQ==" saltValue="Hwp7E+Nt5MtOxfHP1i4T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5.428221969010761E-3</v>
      </c>
    </row>
    <row r="4" spans="1:8" ht="15.75" customHeight="1" x14ac:dyDescent="0.2">
      <c r="B4" s="16" t="s">
        <v>79</v>
      </c>
      <c r="C4" s="54">
        <v>0.19415152397475319</v>
      </c>
    </row>
    <row r="5" spans="1:8" ht="15.75" customHeight="1" x14ac:dyDescent="0.2">
      <c r="B5" s="16" t="s">
        <v>80</v>
      </c>
      <c r="C5" s="54">
        <v>6.8003195648851919E-2</v>
      </c>
    </row>
    <row r="6" spans="1:8" ht="15.75" customHeight="1" x14ac:dyDescent="0.2">
      <c r="B6" s="16" t="s">
        <v>81</v>
      </c>
      <c r="C6" s="54">
        <v>0.27542884800688872</v>
      </c>
    </row>
    <row r="7" spans="1:8" ht="15.75" customHeight="1" x14ac:dyDescent="0.2">
      <c r="B7" s="16" t="s">
        <v>82</v>
      </c>
      <c r="C7" s="54">
        <v>0.29399238896917612</v>
      </c>
    </row>
    <row r="8" spans="1:8" ht="15.75" customHeight="1" x14ac:dyDescent="0.2">
      <c r="B8" s="16" t="s">
        <v>83</v>
      </c>
      <c r="C8" s="54">
        <v>7.2347115483174544E-3</v>
      </c>
    </row>
    <row r="9" spans="1:8" ht="15.75" customHeight="1" x14ac:dyDescent="0.2">
      <c r="B9" s="16" t="s">
        <v>84</v>
      </c>
      <c r="C9" s="54">
        <v>8.2700724276957113E-2</v>
      </c>
    </row>
    <row r="10" spans="1:8" ht="15.75" customHeight="1" x14ac:dyDescent="0.2">
      <c r="B10" s="16" t="s">
        <v>85</v>
      </c>
      <c r="C10" s="54">
        <v>7.3060385606044664E-2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0.10862493472439309</v>
      </c>
      <c r="D14" s="54">
        <v>0.10862493472439309</v>
      </c>
      <c r="E14" s="54">
        <v>0.10862493472439309</v>
      </c>
      <c r="F14" s="54">
        <v>0.10862493472439309</v>
      </c>
    </row>
    <row r="15" spans="1:8" ht="15.75" customHeight="1" x14ac:dyDescent="0.2">
      <c r="B15" s="16" t="s">
        <v>88</v>
      </c>
      <c r="C15" s="54">
        <v>0.16794481305566669</v>
      </c>
      <c r="D15" s="54">
        <v>0.16794481305566669</v>
      </c>
      <c r="E15" s="54">
        <v>0.16794481305566669</v>
      </c>
      <c r="F15" s="54">
        <v>0.16794481305566669</v>
      </c>
    </row>
    <row r="16" spans="1:8" ht="15.75" customHeight="1" x14ac:dyDescent="0.2">
      <c r="B16" s="16" t="s">
        <v>89</v>
      </c>
      <c r="C16" s="54">
        <v>2.3704052017610971E-2</v>
      </c>
      <c r="D16" s="54">
        <v>2.3704052017610971E-2</v>
      </c>
      <c r="E16" s="54">
        <v>2.3704052017610971E-2</v>
      </c>
      <c r="F16" s="54">
        <v>2.3704052017610971E-2</v>
      </c>
    </row>
    <row r="17" spans="1:8" ht="15.75" customHeight="1" x14ac:dyDescent="0.2">
      <c r="B17" s="16" t="s">
        <v>90</v>
      </c>
      <c r="C17" s="54">
        <v>6.0592528518753552E-3</v>
      </c>
      <c r="D17" s="54">
        <v>6.0592528518753552E-3</v>
      </c>
      <c r="E17" s="54">
        <v>6.0592528518753552E-3</v>
      </c>
      <c r="F17" s="54">
        <v>6.0592528518753552E-3</v>
      </c>
    </row>
    <row r="18" spans="1:8" ht="15.75" customHeight="1" x14ac:dyDescent="0.2">
      <c r="B18" s="16" t="s">
        <v>91</v>
      </c>
      <c r="C18" s="54">
        <v>0.20374493797169879</v>
      </c>
      <c r="D18" s="54">
        <v>0.20374493797169879</v>
      </c>
      <c r="E18" s="54">
        <v>0.20374493797169879</v>
      </c>
      <c r="F18" s="54">
        <v>0.20374493797169879</v>
      </c>
    </row>
    <row r="19" spans="1:8" ht="15.75" customHeight="1" x14ac:dyDescent="0.2">
      <c r="B19" s="16" t="s">
        <v>92</v>
      </c>
      <c r="C19" s="54">
        <v>1.645624029020511E-2</v>
      </c>
      <c r="D19" s="54">
        <v>1.645624029020511E-2</v>
      </c>
      <c r="E19" s="54">
        <v>1.645624029020511E-2</v>
      </c>
      <c r="F19" s="54">
        <v>1.645624029020511E-2</v>
      </c>
    </row>
    <row r="20" spans="1:8" ht="15.75" customHeight="1" x14ac:dyDescent="0.2">
      <c r="B20" s="16" t="s">
        <v>93</v>
      </c>
      <c r="C20" s="54">
        <v>0.13287942099899239</v>
      </c>
      <c r="D20" s="54">
        <v>0.13287942099899239</v>
      </c>
      <c r="E20" s="54">
        <v>0.13287942099899239</v>
      </c>
      <c r="F20" s="54">
        <v>0.13287942099899239</v>
      </c>
    </row>
    <row r="21" spans="1:8" ht="15.75" customHeight="1" x14ac:dyDescent="0.2">
      <c r="B21" s="16" t="s">
        <v>94</v>
      </c>
      <c r="C21" s="54">
        <v>8.3966170752960798E-2</v>
      </c>
      <c r="D21" s="54">
        <v>8.3966170752960798E-2</v>
      </c>
      <c r="E21" s="54">
        <v>8.3966170752960798E-2</v>
      </c>
      <c r="F21" s="54">
        <v>8.3966170752960798E-2</v>
      </c>
    </row>
    <row r="22" spans="1:8" ht="15.75" customHeight="1" x14ac:dyDescent="0.2">
      <c r="B22" s="16" t="s">
        <v>95</v>
      </c>
      <c r="C22" s="54">
        <v>0.25662017733659659</v>
      </c>
      <c r="D22" s="54">
        <v>0.25662017733659659</v>
      </c>
      <c r="E22" s="54">
        <v>0.25662017733659659</v>
      </c>
      <c r="F22" s="54">
        <v>0.25662017733659659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6.13E-2</v>
      </c>
    </row>
    <row r="27" spans="1:8" ht="15.75" customHeight="1" x14ac:dyDescent="0.2">
      <c r="B27" s="16" t="s">
        <v>102</v>
      </c>
      <c r="C27" s="54">
        <v>1.5E-3</v>
      </c>
    </row>
    <row r="28" spans="1:8" ht="15.75" customHeight="1" x14ac:dyDescent="0.2">
      <c r="B28" s="16" t="s">
        <v>103</v>
      </c>
      <c r="C28" s="54">
        <v>0.113</v>
      </c>
    </row>
    <row r="29" spans="1:8" ht="15.75" customHeight="1" x14ac:dyDescent="0.2">
      <c r="B29" s="16" t="s">
        <v>104</v>
      </c>
      <c r="C29" s="54">
        <v>9.3399999999999997E-2</v>
      </c>
    </row>
    <row r="30" spans="1:8" ht="15.75" customHeight="1" x14ac:dyDescent="0.2">
      <c r="B30" s="16" t="s">
        <v>2</v>
      </c>
      <c r="C30" s="54">
        <v>0.1109</v>
      </c>
    </row>
    <row r="31" spans="1:8" ht="15.75" customHeight="1" x14ac:dyDescent="0.2">
      <c r="B31" s="16" t="s">
        <v>105</v>
      </c>
      <c r="C31" s="54">
        <v>3.15E-2</v>
      </c>
    </row>
    <row r="32" spans="1:8" ht="15.75" customHeight="1" x14ac:dyDescent="0.2">
      <c r="B32" s="16" t="s">
        <v>106</v>
      </c>
      <c r="C32" s="54">
        <v>8.1000000000000013E-3</v>
      </c>
    </row>
    <row r="33" spans="2:3" ht="15.75" customHeight="1" x14ac:dyDescent="0.2">
      <c r="B33" s="16" t="s">
        <v>107</v>
      </c>
      <c r="C33" s="54">
        <v>2.7199999999999998E-2</v>
      </c>
    </row>
    <row r="34" spans="2:3" ht="15.75" customHeight="1" x14ac:dyDescent="0.2">
      <c r="B34" s="16" t="s">
        <v>108</v>
      </c>
      <c r="C34" s="54">
        <v>0.55310000000223514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kVqx4lnjyo8sQRjDDYji/NTLyvMDOzubrraYHxKQ+kVTXllDvTzmF6srBpIUTjAFejyFyDvkOOZyTtjv/FhqNw==" saltValue="+yvIzXkuF4nUY3lm+5hT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0.46723890304565402</v>
      </c>
      <c r="D2" s="55">
        <v>0.46723890304565402</v>
      </c>
      <c r="E2" s="55">
        <v>0.44236505031585699</v>
      </c>
      <c r="F2" s="55">
        <v>0.29110831022262601</v>
      </c>
      <c r="G2" s="55">
        <v>0.26781871914863598</v>
      </c>
    </row>
    <row r="3" spans="1:15" ht="15.75" customHeight="1" x14ac:dyDescent="0.2">
      <c r="B3" s="7" t="s">
        <v>113</v>
      </c>
      <c r="C3" s="55">
        <v>0.21776735782623299</v>
      </c>
      <c r="D3" s="55">
        <v>0.21776735782623299</v>
      </c>
      <c r="E3" s="55">
        <v>0.229513004422188</v>
      </c>
      <c r="F3" s="55">
        <v>0.25039827823638899</v>
      </c>
      <c r="G3" s="55">
        <v>0.273574709892273</v>
      </c>
    </row>
    <row r="4" spans="1:15" ht="15.75" customHeight="1" x14ac:dyDescent="0.2">
      <c r="B4" s="7" t="s">
        <v>114</v>
      </c>
      <c r="C4" s="56">
        <v>0.146249949932098</v>
      </c>
      <c r="D4" s="56">
        <v>0.146249949932098</v>
      </c>
      <c r="E4" s="56">
        <v>0.16680602729320501</v>
      </c>
      <c r="F4" s="56">
        <v>0.235637992620468</v>
      </c>
      <c r="G4" s="56">
        <v>0.24798773229122201</v>
      </c>
    </row>
    <row r="5" spans="1:15" ht="15.75" customHeight="1" x14ac:dyDescent="0.2">
      <c r="B5" s="7" t="s">
        <v>115</v>
      </c>
      <c r="C5" s="56">
        <v>0.16874377429485299</v>
      </c>
      <c r="D5" s="56">
        <v>0.16874377429485299</v>
      </c>
      <c r="E5" s="56">
        <v>0.16131591796875</v>
      </c>
      <c r="F5" s="56">
        <v>0.22285544872283899</v>
      </c>
      <c r="G5" s="56">
        <v>0.21061882376670801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0.77787470817565907</v>
      </c>
      <c r="D8" s="55">
        <v>0.77787470817565907</v>
      </c>
      <c r="E8" s="55">
        <v>0.73999154567718506</v>
      </c>
      <c r="F8" s="55">
        <v>0.76451212167739901</v>
      </c>
      <c r="G8" s="55">
        <v>0.87879103422164906</v>
      </c>
    </row>
    <row r="9" spans="1:15" ht="15.75" customHeight="1" x14ac:dyDescent="0.2">
      <c r="B9" s="7" t="s">
        <v>118</v>
      </c>
      <c r="C9" s="55">
        <v>0.109484687447548</v>
      </c>
      <c r="D9" s="55">
        <v>0.109484687447548</v>
      </c>
      <c r="E9" s="55">
        <v>0.157994449138641</v>
      </c>
      <c r="F9" s="55">
        <v>0.14853613078594199</v>
      </c>
      <c r="G9" s="55">
        <v>8.5242703557014507E-2</v>
      </c>
    </row>
    <row r="10" spans="1:15" ht="15.75" customHeight="1" x14ac:dyDescent="0.2">
      <c r="B10" s="7" t="s">
        <v>119</v>
      </c>
      <c r="C10" s="56">
        <v>6.4764164388179793E-2</v>
      </c>
      <c r="D10" s="56">
        <v>6.4764164388179793E-2</v>
      </c>
      <c r="E10" s="56">
        <v>7.1766361594200093E-2</v>
      </c>
      <c r="F10" s="56">
        <v>4.9995202571153599E-2</v>
      </c>
      <c r="G10" s="56">
        <v>2.2535217925906199E-2</v>
      </c>
    </row>
    <row r="11" spans="1:15" ht="15.75" customHeight="1" x14ac:dyDescent="0.2">
      <c r="B11" s="7" t="s">
        <v>120</v>
      </c>
      <c r="C11" s="56">
        <v>4.7876432538032497E-2</v>
      </c>
      <c r="D11" s="56">
        <v>4.7876432538032497E-2</v>
      </c>
      <c r="E11" s="56">
        <v>3.0247664079070102E-2</v>
      </c>
      <c r="F11" s="56">
        <v>3.6956530064344399E-2</v>
      </c>
      <c r="G11" s="56">
        <v>1.34310489520431E-2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0.81311313574999999</v>
      </c>
      <c r="D14" s="57">
        <v>0.80806199841699988</v>
      </c>
      <c r="E14" s="57">
        <v>0.80806199841699988</v>
      </c>
      <c r="F14" s="57">
        <v>0.66652422919499998</v>
      </c>
      <c r="G14" s="57">
        <v>0.66652422919499998</v>
      </c>
      <c r="H14" s="58">
        <v>0.50700000000000001</v>
      </c>
      <c r="I14" s="58">
        <v>0.50700000000000001</v>
      </c>
      <c r="J14" s="58">
        <v>0.50700000000000001</v>
      </c>
      <c r="K14" s="58">
        <v>0.50700000000000001</v>
      </c>
      <c r="L14" s="58">
        <v>0.50448073319599995</v>
      </c>
      <c r="M14" s="58">
        <v>0.46400022280350001</v>
      </c>
      <c r="N14" s="58">
        <v>0.4257469854905</v>
      </c>
      <c r="O14" s="58">
        <v>0.43192263846450002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0.32328873022779975</v>
      </c>
      <c r="D15" s="55">
        <f t="shared" si="0"/>
        <v>0.32128042941110513</v>
      </c>
      <c r="E15" s="55">
        <f t="shared" si="0"/>
        <v>0.32128042941110513</v>
      </c>
      <c r="F15" s="55">
        <f t="shared" si="0"/>
        <v>0.26500589186000556</v>
      </c>
      <c r="G15" s="55">
        <f t="shared" si="0"/>
        <v>0.26500589186000556</v>
      </c>
      <c r="H15" s="55">
        <f t="shared" si="0"/>
        <v>0.20158004958843695</v>
      </c>
      <c r="I15" s="55">
        <f t="shared" si="0"/>
        <v>0.20158004958843695</v>
      </c>
      <c r="J15" s="55">
        <f t="shared" si="0"/>
        <v>0.20158004958843695</v>
      </c>
      <c r="K15" s="55">
        <f t="shared" si="0"/>
        <v>0.20158004958843695</v>
      </c>
      <c r="L15" s="55">
        <f t="shared" si="0"/>
        <v>0.20057840476146094</v>
      </c>
      <c r="M15" s="55">
        <f t="shared" si="0"/>
        <v>0.18448360536839314</v>
      </c>
      <c r="N15" s="55">
        <f t="shared" si="0"/>
        <v>0.16927435591183931</v>
      </c>
      <c r="O15" s="55">
        <f t="shared" si="0"/>
        <v>0.17172975715984701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LcMOobOFVT4p7sPRj/cmTPredXMZMnskuoxNIJhI1SqO2sCyAY5+z0rMcwUR5dXUAdLUQXRp3/ywRT9CTmKPsg==" saltValue="0nD4dlb1HIoWU9PwLJA+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0.76308631896972701</v>
      </c>
      <c r="D2" s="56">
        <v>0.52076729999999993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0.17048904299736001</v>
      </c>
      <c r="D3" s="56">
        <v>0.24915860000000001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3.27778831124306E-2</v>
      </c>
      <c r="D4" s="56">
        <v>0.20150290000000001</v>
      </c>
      <c r="E4" s="56">
        <v>0.95825624465942394</v>
      </c>
      <c r="F4" s="56">
        <v>0.74703902006149303</v>
      </c>
      <c r="G4" s="56">
        <v>0</v>
      </c>
    </row>
    <row r="5" spans="1:7" x14ac:dyDescent="0.2">
      <c r="B5" s="98" t="s">
        <v>132</v>
      </c>
      <c r="C5" s="55">
        <v>3.36467549204824E-2</v>
      </c>
      <c r="D5" s="55">
        <v>2.8571200000000099E-2</v>
      </c>
      <c r="E5" s="55">
        <v>4.1743755340576033E-2</v>
      </c>
      <c r="F5" s="55">
        <v>0.25296097993850691</v>
      </c>
      <c r="G5" s="55">
        <v>1</v>
      </c>
    </row>
  </sheetData>
  <sheetProtection algorithmName="SHA-512" hashValue="0jthsGT/WR36tkSuByEfqg56ateZhhcvxJyN1V03mm6Ml9ZFEdjrBdPJHfYUN7vryfI1P2CttzS33FAQ3WOBVA==" saltValue="OsPelX5HBEtLs4ayb5pDQ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ovx5WS1oUHV4u4EXAxoKPzJYuCiCGWhioV809Md0jjksKMXDDg1S2KxGwErrP5H0BPLjUVKfDNfrQGgR8ARCQ==" saltValue="6ogbxMUEj+cDlvqiYWZP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8TPToh34GrVZsxjA8z2ZLsnNy7zq6ma0HHBNevfdmDFybMma17J9LbGoKw0bTi0ksJrIe44TZzMYM2AOUmFMWQ==" saltValue="i2vSi65C6oRUWLaG/2zU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z/plDy1JbzYAAdrfESE30ZX54RH8jQUVXWXoUSjaLsub3BCp/ZF4X46DZ2WBmzlP1kefkabbgM8S4wLIIH25aw==" saltValue="CLdSAp9aBOXQYDGXvG2U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nuznB1RFjF+/kK6SBdPqOzfjEcmSeVqRgOMm2gIQDIu8++htERwSthjgHZ0jGd5tCO4U0yaiYY5ZZuHVl9Mkw==" saltValue="jFrJm9xGj0LQzw4SoWvJ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2022-02-02T07:47:08Z</dcterms:modified>
</cp:coreProperties>
</file>