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E8E27D2E-2D2A-49E0-BC81-77946D978B45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A19" i="2"/>
  <c r="A18" i="2"/>
  <c r="A17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I6" i="2" s="1"/>
  <c r="G6" i="2"/>
  <c r="H5" i="2"/>
  <c r="G5" i="2"/>
  <c r="I5" i="2" s="1"/>
  <c r="H4" i="2"/>
  <c r="G4" i="2"/>
  <c r="H3" i="2"/>
  <c r="G3" i="2"/>
  <c r="H2" i="2"/>
  <c r="I2" i="2" s="1"/>
  <c r="G2" i="2"/>
  <c r="A2" i="2"/>
  <c r="A32" i="2" s="1"/>
  <c r="C33" i="1"/>
  <c r="C20" i="1"/>
  <c r="A34" i="2" l="1"/>
  <c r="A35" i="2"/>
  <c r="A25" i="2"/>
  <c r="I4" i="2"/>
  <c r="A26" i="2"/>
  <c r="A39" i="2"/>
  <c r="I8" i="2"/>
  <c r="A27" i="2"/>
  <c r="I39" i="2"/>
  <c r="I3" i="2"/>
  <c r="I7" i="2"/>
  <c r="I11" i="2"/>
  <c r="A33" i="2"/>
  <c r="A12" i="2"/>
  <c r="A28" i="2"/>
  <c r="A36" i="2"/>
  <c r="A13" i="2"/>
  <c r="A21" i="2"/>
  <c r="A29" i="2"/>
  <c r="A37" i="2"/>
  <c r="A20" i="2"/>
  <c r="A38" i="2"/>
  <c r="D111" i="20"/>
  <c r="A31" i="2"/>
  <c r="A14" i="2"/>
  <c r="A22" i="2"/>
  <c r="A30" i="2"/>
  <c r="A40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<sst xmlns="http://schemas.openxmlformats.org/spreadsheetml/2006/main" count="2092" uniqueCount="337">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</sst>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67362.75244140625</v>
      </c>
    </row>
    <row r="8" spans="1:3" ht="15" customHeight="1" x14ac:dyDescent="0.2">
      <c r="B8" s="7" t="s">
        <v>19</v>
      </c>
      <c r="C8" s="46">
        <v>0.10299999999999999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0.87688980102539105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0.33700000000000002</v>
      </c>
    </row>
    <row r="13" spans="1:3" ht="15" customHeight="1" x14ac:dyDescent="0.2">
      <c r="B13" s="7" t="s">
        <v>24</v>
      </c>
      <c r="C13" s="46">
        <v>0.58099999999999996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9.3299999999999994E-2</v>
      </c>
    </row>
    <row r="24" spans="1:3" ht="15" customHeight="1" x14ac:dyDescent="0.2">
      <c r="B24" s="12" t="s">
        <v>33</v>
      </c>
      <c r="C24" s="47">
        <v>0.53799999999999992</v>
      </c>
    </row>
    <row r="25" spans="1:3" ht="15" customHeight="1" x14ac:dyDescent="0.2">
      <c r="B25" s="12" t="s">
        <v>34</v>
      </c>
      <c r="C25" s="47">
        <v>0.34460000000000002</v>
      </c>
    </row>
    <row r="26" spans="1:3" ht="15" customHeight="1" x14ac:dyDescent="0.2">
      <c r="B26" s="12" t="s">
        <v>35</v>
      </c>
      <c r="C26" s="47">
        <v>2.41E-2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10.1883111614382</v>
      </c>
    </row>
    <row r="38" spans="1:5" ht="15" customHeight="1" x14ac:dyDescent="0.2">
      <c r="B38" s="28" t="s">
        <v>45</v>
      </c>
      <c r="C38" s="117">
        <v>14.269959103193401</v>
      </c>
      <c r="D38" s="9"/>
      <c r="E38" s="10"/>
    </row>
    <row r="39" spans="1:5" ht="15" customHeight="1" x14ac:dyDescent="0.2">
      <c r="B39" s="28" t="s">
        <v>46</v>
      </c>
      <c r="C39" s="117">
        <v>16.0094232560321</v>
      </c>
      <c r="D39" s="9"/>
      <c r="E39" s="9"/>
    </row>
    <row r="40" spans="1:5" ht="15" customHeight="1" x14ac:dyDescent="0.2">
      <c r="B40" s="28" t="s">
        <v>47</v>
      </c>
      <c r="C40" s="117">
        <v>61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10.286326170000001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2.03143E-2</v>
      </c>
      <c r="D45" s="9"/>
    </row>
    <row r="46" spans="1:5" ht="15.75" customHeight="1" x14ac:dyDescent="0.2">
      <c r="B46" s="28" t="s">
        <v>52</v>
      </c>
      <c r="C46" s="47">
        <v>0.10530630000000001</v>
      </c>
      <c r="D46" s="9"/>
    </row>
    <row r="47" spans="1:5" ht="15.75" customHeight="1" x14ac:dyDescent="0.2">
      <c r="B47" s="28" t="s">
        <v>53</v>
      </c>
      <c r="C47" s="47">
        <v>0.18411469999999999</v>
      </c>
      <c r="D47" s="9"/>
      <c r="E47" s="10"/>
    </row>
    <row r="48" spans="1:5" ht="15" customHeight="1" x14ac:dyDescent="0.2">
      <c r="B48" s="28" t="s">
        <v>54</v>
      </c>
      <c r="C48" s="48">
        <v>0.69026470000000006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0.55078569390005316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17.056761000000002</v>
      </c>
    </row>
    <row r="63" spans="1:4" ht="15.75" customHeight="1" x14ac:dyDescent="0.2">
      <c r="A63" s="39"/>
    </row>
  </sheetData>
  <sheetProtection algorithmName="SHA-512" hashValue="8LdV3xm0866WxKUqg0271Ij7uDVAN0HoPEPcKEOKSm+GQngvpBZAnTyRbR8OLqXYsY4UIfgUxO8RUA810DH1LQ==" saltValue="snYYpkoHQ6SatwebYIAC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</v>
      </c>
      <c r="C2" s="115">
        <v>0.95</v>
      </c>
      <c r="D2" s="116">
        <v>93.027728303273577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40.664575323137043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963.09440282969467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4.53121114934258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13.79687476693295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13.79687476693295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13.79687476693295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13.79687476693295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13.79687476693295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13.79687476693295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1.5036405668283011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22.037631612682791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22.037631612682791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0.9840000000000001</v>
      </c>
      <c r="C21" s="115">
        <v>0.95</v>
      </c>
      <c r="D21" s="116">
        <v>39.551659581876919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24.220431056059901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4.7697722391868336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0.73634697839999996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19.360281839651481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193.52643272006361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2.0037238135004318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3.309249219374832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4.8035127560183009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0.95504837712201096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9ocvpN87AnZDixJMV28XshTVFsUkhZuMW6V9dUTD/liOEk3HRlr0utRhibPy6QbSwZNoUF2bs9KxpK4z5LhiSg==" saltValue="ifTJ+txg1OWvpdVU7L4V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vhogkWM96JU9neiVOUWMUaXTKCUOYzftSf+SWnArRjoju7JGVB051CcO4P3FxJ8Otl0vCyhj0hsvm4haRZdR9w==" saltValue="n/acWJZNw6VVYqEwR6FZ7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qknYwlfoJR07XemT8Es6T/bX4ZS2BwcRCk2sIvxSEb86W7/69iNqxOJ4vN3mdOPYZucI+7Wj0Q8qmmTPXvuG5w==" saltValue="oBlxxa9rVXqZLvgKbRHf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0.16152697743265385</v>
      </c>
      <c r="C3" s="18">
        <f>frac_mam_1_5months * 2.6</f>
        <v>0.16152697743265385</v>
      </c>
      <c r="D3" s="18">
        <f>frac_mam_6_11months * 2.6</f>
        <v>0.19540884722875257</v>
      </c>
      <c r="E3" s="18">
        <f>frac_mam_12_23months * 2.6</f>
        <v>0.16192772409020947</v>
      </c>
      <c r="F3" s="18">
        <f>frac_mam_24_59months * 2.6</f>
        <v>8.8786553383986375E-2</v>
      </c>
    </row>
    <row r="4" spans="1:6" ht="15.75" customHeight="1" x14ac:dyDescent="0.2">
      <c r="A4" s="4" t="s">
        <v>208</v>
      </c>
      <c r="B4" s="18">
        <f>frac_sam_1month * 2.6</f>
        <v>0.11818829663407546</v>
      </c>
      <c r="C4" s="18">
        <f>frac_sam_1_5months * 2.6</f>
        <v>0.11818829663407546</v>
      </c>
      <c r="D4" s="18">
        <f>frac_sam_6_11months * 2.6</f>
        <v>0.11117918416731309</v>
      </c>
      <c r="E4" s="18">
        <f>frac_sam_12_23months * 2.6</f>
        <v>8.3837167174186142E-2</v>
      </c>
      <c r="F4" s="18">
        <f>frac_sam_24_59months * 2.6</f>
        <v>4.7825773302257339E-2</v>
      </c>
    </row>
  </sheetData>
  <sheetProtection algorithmName="SHA-512" hashValue="gumQ6AhyDV1KhbwTTzLH4XIZHq7QUM7uGTltQ59WRgkKzjFJRs2SRyjuUhS0+Y/EiPUlNGe4YiB4OWXcsESJtg==" saltValue="+n5+DvJ1sV/XOzsLu10A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0.10299999999999999</v>
      </c>
      <c r="E2" s="65">
        <f>food_insecure</f>
        <v>0.10299999999999999</v>
      </c>
      <c r="F2" s="65">
        <f>food_insecure</f>
        <v>0.10299999999999999</v>
      </c>
      <c r="G2" s="65">
        <f>food_insecure</f>
        <v>0.10299999999999999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0.10299999999999999</v>
      </c>
      <c r="F5" s="65">
        <f>food_insecure</f>
        <v>0.10299999999999999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0.10299999999999999</v>
      </c>
      <c r="F8" s="65">
        <f>food_insecure</f>
        <v>0.10299999999999999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0.10299999999999999</v>
      </c>
      <c r="F9" s="65">
        <f>food_insecure</f>
        <v>0.10299999999999999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0.33700000000000002</v>
      </c>
      <c r="E10" s="65">
        <f>IF(ISBLANK(comm_deliv), frac_children_health_facility,1)</f>
        <v>0.33700000000000002</v>
      </c>
      <c r="F10" s="65">
        <f>IF(ISBLANK(comm_deliv), frac_children_health_facility,1)</f>
        <v>0.33700000000000002</v>
      </c>
      <c r="G10" s="65">
        <f>IF(ISBLANK(comm_deliv), frac_children_health_facility,1)</f>
        <v>0.33700000000000002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0.10299999999999999</v>
      </c>
      <c r="I15" s="65">
        <f>food_insecure</f>
        <v>0.10299999999999999</v>
      </c>
      <c r="J15" s="65">
        <f>food_insecure</f>
        <v>0.10299999999999999</v>
      </c>
      <c r="K15" s="65">
        <f>food_insecure</f>
        <v>0.10299999999999999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0.58099999999999996</v>
      </c>
      <c r="M24" s="65">
        <f>famplan_unmet_need</f>
        <v>0.58099999999999996</v>
      </c>
      <c r="N24" s="65">
        <f>famplan_unmet_need</f>
        <v>0.58099999999999996</v>
      </c>
      <c r="O24" s="65">
        <f>famplan_unmet_need</f>
        <v>0.58099999999999996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6.2986871101379183E-2</v>
      </c>
      <c r="M25" s="65">
        <f>(1-food_insecure)*(0.49)+food_insecure*(0.7)</f>
        <v>0.51163000000000003</v>
      </c>
      <c r="N25" s="65">
        <f>(1-food_insecure)*(0.49)+food_insecure*(0.7)</f>
        <v>0.51163000000000003</v>
      </c>
      <c r="O25" s="65">
        <f>(1-food_insecure)*(0.49)+food_insecure*(0.7)</f>
        <v>0.51163000000000003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2.6994373329162508E-2</v>
      </c>
      <c r="M26" s="65">
        <f>(1-food_insecure)*(0.21)+food_insecure*(0.3)</f>
        <v>0.21927000000000002</v>
      </c>
      <c r="N26" s="65">
        <f>(1-food_insecure)*(0.21)+food_insecure*(0.3)</f>
        <v>0.21927000000000002</v>
      </c>
      <c r="O26" s="65">
        <f>(1-food_insecure)*(0.21)+food_insecure*(0.3)</f>
        <v>0.21927000000000002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3.3128954544067273E-2</v>
      </c>
      <c r="M27" s="65">
        <f>(1-food_insecure)*(0.3)</f>
        <v>0.26910000000000001</v>
      </c>
      <c r="N27" s="65">
        <f>(1-food_insecure)*(0.3)</f>
        <v>0.26910000000000001</v>
      </c>
      <c r="O27" s="65">
        <f>(1-food_insecure)*(0.3)</f>
        <v>0.26910000000000001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0.87688980102539116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rrQvqHFGCR8mSKXOMxmc8L3q7nwZRWuoRMGq4TMcT58mcxdn+BJGqfTPlpJhyooqL5FqtopEP1o7/cBbCKtKyg==" saltValue="98tWGwc6AvM4FpTzmZub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Zhbtigo84wiDIs+BD40MXdtp08z0Wtqs6CGhyrpI2W+SxwqjIFNgacrgGcula64whsQxVq72r7ISqELlktsVLw==" saltValue="U7e8VSZFqlPaUQ8n5XdZ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XFnAxjPbwFgLlFt5ZRrtK3aFWweSyryjpjYACHF3gA0HeUPivILGkIv+pi37ytfsEILnTyzlywbZP4Z777ehyw==" saltValue="mFX6zdR4YYGNvIXwO+aV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rQ+KxsbgHydcPHJfLf3fCz98XeKrNhhvwxgixor8DVMy3nOMU1Xadkg4TQOuxWv0Sp2JUrXjYCTerl/L13Oag==" saltValue="bBd5zQ6UdtTg+H4fXffA9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DZr5WEyH/qYB/SHlu2x1sR+ZqH3+IreNtsLdY8uIT5Ewk6K8A3nVzNSHMau3YixC/y3tCxm9CA2/F1CP2Jwi5g==" saltValue="cLs19aPPUFgBEJjnSFbir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IsESDVBP8qM2964I2/kCWSnxKaMQpL/8d8+2QiZgL8QvIzLzV2E1itt2yIRsnh1c15lE/tK5871iGYO1O5olg==" saltValue="Qyp45KmpQ1hqNE6WYx16+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13354.605</v>
      </c>
      <c r="C2" s="53">
        <v>45000</v>
      </c>
      <c r="D2" s="53">
        <v>97000</v>
      </c>
      <c r="E2" s="53">
        <v>87000</v>
      </c>
      <c r="F2" s="53">
        <v>91000</v>
      </c>
      <c r="G2" s="14">
        <f t="shared" ref="G2:G11" si="0">C2+D2+E2+F2</f>
        <v>320000</v>
      </c>
      <c r="H2" s="14">
        <f t="shared" ref="H2:H11" si="1">(B2 + stillbirth*B2/(1000-stillbirth))/(1-abortion)</f>
        <v>14144.027819356512</v>
      </c>
      <c r="I2" s="14">
        <f t="shared" ref="I2:I11" si="2">G2-H2</f>
        <v>305855.97218064347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13378.362800000001</v>
      </c>
      <c r="C3" s="53">
        <v>44000</v>
      </c>
      <c r="D3" s="53">
        <v>96000</v>
      </c>
      <c r="E3" s="53">
        <v>89000</v>
      </c>
      <c r="F3" s="53">
        <v>92000</v>
      </c>
      <c r="G3" s="14">
        <f t="shared" si="0"/>
        <v>321000</v>
      </c>
      <c r="H3" s="14">
        <f t="shared" si="1"/>
        <v>14169.190000051989</v>
      </c>
      <c r="I3" s="14">
        <f t="shared" si="2"/>
        <v>306830.80999994802</v>
      </c>
    </row>
    <row r="4" spans="1:9" ht="15.75" customHeight="1" x14ac:dyDescent="0.2">
      <c r="A4" s="7">
        <f t="shared" si="3"/>
        <v>2023</v>
      </c>
      <c r="B4" s="52">
        <v>13402.1294</v>
      </c>
      <c r="C4" s="53">
        <v>43000</v>
      </c>
      <c r="D4" s="53">
        <v>96000</v>
      </c>
      <c r="E4" s="53">
        <v>91000</v>
      </c>
      <c r="F4" s="53">
        <v>92000</v>
      </c>
      <c r="G4" s="14">
        <f t="shared" si="0"/>
        <v>322000</v>
      </c>
      <c r="H4" s="14">
        <f t="shared" si="1"/>
        <v>14194.361500936628</v>
      </c>
      <c r="I4" s="14">
        <f t="shared" si="2"/>
        <v>307805.63849906338</v>
      </c>
    </row>
    <row r="5" spans="1:9" ht="15.75" customHeight="1" x14ac:dyDescent="0.2">
      <c r="A5" s="7">
        <f t="shared" si="3"/>
        <v>2024</v>
      </c>
      <c r="B5" s="52">
        <v>13425.9048</v>
      </c>
      <c r="C5" s="53">
        <v>41000</v>
      </c>
      <c r="D5" s="53">
        <v>94000</v>
      </c>
      <c r="E5" s="53">
        <v>93000</v>
      </c>
      <c r="F5" s="53">
        <v>92000</v>
      </c>
      <c r="G5" s="14">
        <f t="shared" si="0"/>
        <v>320000</v>
      </c>
      <c r="H5" s="14">
        <f t="shared" si="1"/>
        <v>14219.542322010433</v>
      </c>
      <c r="I5" s="14">
        <f t="shared" si="2"/>
        <v>305780.45767798956</v>
      </c>
    </row>
    <row r="6" spans="1:9" ht="15.75" customHeight="1" x14ac:dyDescent="0.2">
      <c r="A6" s="7">
        <f t="shared" si="3"/>
        <v>2025</v>
      </c>
      <c r="B6" s="52">
        <v>13449.689</v>
      </c>
      <c r="C6" s="53">
        <v>39000</v>
      </c>
      <c r="D6" s="53">
        <v>92000</v>
      </c>
      <c r="E6" s="53">
        <v>95000</v>
      </c>
      <c r="F6" s="53">
        <v>92000</v>
      </c>
      <c r="G6" s="14">
        <f t="shared" si="0"/>
        <v>318000</v>
      </c>
      <c r="H6" s="14">
        <f t="shared" si="1"/>
        <v>14244.732463273402</v>
      </c>
      <c r="I6" s="14">
        <f t="shared" si="2"/>
        <v>303755.26753672661</v>
      </c>
    </row>
    <row r="7" spans="1:9" ht="15.75" customHeight="1" x14ac:dyDescent="0.2">
      <c r="A7" s="7">
        <f t="shared" si="3"/>
        <v>2026</v>
      </c>
      <c r="B7" s="52">
        <v>13421.1384</v>
      </c>
      <c r="C7" s="53">
        <v>38000</v>
      </c>
      <c r="D7" s="53">
        <v>91000</v>
      </c>
      <c r="E7" s="53">
        <v>96000</v>
      </c>
      <c r="F7" s="53">
        <v>90000</v>
      </c>
      <c r="G7" s="14">
        <f t="shared" si="0"/>
        <v>315000</v>
      </c>
      <c r="H7" s="14">
        <f t="shared" si="1"/>
        <v>14214.494168643247</v>
      </c>
      <c r="I7" s="14">
        <f t="shared" si="2"/>
        <v>300785.50583135674</v>
      </c>
    </row>
    <row r="8" spans="1:9" ht="15.75" customHeight="1" x14ac:dyDescent="0.2">
      <c r="A8" s="7">
        <f t="shared" si="3"/>
        <v>2027</v>
      </c>
      <c r="B8" s="52">
        <v>13392.527</v>
      </c>
      <c r="C8" s="53">
        <v>37000</v>
      </c>
      <c r="D8" s="53">
        <v>90000</v>
      </c>
      <c r="E8" s="53">
        <v>97000</v>
      </c>
      <c r="F8" s="53">
        <v>89000</v>
      </c>
      <c r="G8" s="14">
        <f t="shared" si="0"/>
        <v>313000</v>
      </c>
      <c r="H8" s="14">
        <f t="shared" si="1"/>
        <v>14184.19147997887</v>
      </c>
      <c r="I8" s="14">
        <f t="shared" si="2"/>
        <v>298815.80852002115</v>
      </c>
    </row>
    <row r="9" spans="1:9" ht="15.75" customHeight="1" x14ac:dyDescent="0.2">
      <c r="A9" s="7">
        <f t="shared" si="3"/>
        <v>2028</v>
      </c>
      <c r="B9" s="52">
        <v>13363.854799999999</v>
      </c>
      <c r="C9" s="53">
        <v>36000</v>
      </c>
      <c r="D9" s="53">
        <v>90000</v>
      </c>
      <c r="E9" s="53">
        <v>97000</v>
      </c>
      <c r="F9" s="53">
        <v>87000</v>
      </c>
      <c r="G9" s="14">
        <f t="shared" si="0"/>
        <v>310000</v>
      </c>
      <c r="H9" s="14">
        <f t="shared" si="1"/>
        <v>14153.824397280267</v>
      </c>
      <c r="I9" s="14">
        <f t="shared" si="2"/>
        <v>295846.17560271971</v>
      </c>
    </row>
    <row r="10" spans="1:9" ht="15.75" customHeight="1" x14ac:dyDescent="0.2">
      <c r="A10" s="7">
        <f t="shared" si="3"/>
        <v>2029</v>
      </c>
      <c r="B10" s="52">
        <v>13335.121800000001</v>
      </c>
      <c r="C10" s="53">
        <v>35000</v>
      </c>
      <c r="D10" s="53">
        <v>88000</v>
      </c>
      <c r="E10" s="53">
        <v>97000</v>
      </c>
      <c r="F10" s="53">
        <v>86000</v>
      </c>
      <c r="G10" s="14">
        <f t="shared" si="0"/>
        <v>306000</v>
      </c>
      <c r="H10" s="14">
        <f t="shared" si="1"/>
        <v>14123.392920547445</v>
      </c>
      <c r="I10" s="14">
        <f t="shared" si="2"/>
        <v>291876.60707945254</v>
      </c>
    </row>
    <row r="11" spans="1:9" ht="15.75" customHeight="1" x14ac:dyDescent="0.2">
      <c r="A11" s="7">
        <f t="shared" si="3"/>
        <v>2030</v>
      </c>
      <c r="B11" s="52">
        <v>13295.996999999999</v>
      </c>
      <c r="C11" s="53">
        <v>34000</v>
      </c>
      <c r="D11" s="53">
        <v>85000</v>
      </c>
      <c r="E11" s="53">
        <v>97000</v>
      </c>
      <c r="F11" s="53">
        <v>86000</v>
      </c>
      <c r="G11" s="14">
        <f t="shared" si="0"/>
        <v>302000</v>
      </c>
      <c r="H11" s="14">
        <f t="shared" si="1"/>
        <v>14081.955359524352</v>
      </c>
      <c r="I11" s="14">
        <f t="shared" si="2"/>
        <v>287918.04464047565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0QtIEl9Fu6LVoEtQwnUeolAOUCuLuztxsXMy16cPk4gOjJmt2mo8Me3G7uCuEDrGIkva9HfTsU7LUBp4P8qIDw==" saltValue="omnDZbcVGIQFjOaDyEeAk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Mzg27VuBir7qcR/KN4J9la+PUaYZPA+WWF8SWyynxPombeV+VeSuCTKDRcRSQC/ejGKojITOOxzecxh7pmmlqg==" saltValue="L8zK9AMzFxh2jRTB2TTYN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Q9g2HJ8+6wD2mnCgRSm5Aa7RDoQhspF1eVZAYw/HNj513TemeSf1UH8rqjhKJYF9MNriptmAVEKOxjE99kogzw==" saltValue="72JY5q78tdSPHnr7UnZu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8B6BWLYd80cBFwD3bez1Z5JwUx8dMrvC81O3toDWm+AqFNtOWLhRa3+YrMufgSwSOIVMfLbI3h+xDGU4bPs/Zw==" saltValue="UYffwW6H9hdaR1EJNtQo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Ld7p1sgtNfsW9wn07DGjWJy1AlyQ2zY/8ruNT48ZDAbFpI9ph7WFm6aTRChULyHFajfeWTaCM0f5xdSzlYtpVQ==" saltValue="n5IMrHJLvsrAvoMpZ7bf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b+CBiPF1HOofuBCTTitlnZeQvBpQpGOd4fq6zHSOl4RXbD1nInLsRO0cEaNfV6301qVVvVrkL4XcEFJ6SWMQiA==" saltValue="UzNVB3LlSmP2ImvAPPIb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o6KxQBppk53CUvyj4CctJ8uV5kJApkZWQtbLNEizNdcbOZULXfei0FcqaiY6SSrplMplpKXCfxJAZA5ktiTg4A==" saltValue="6wH+daOAm6cnXBm7G8zM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BekSXHOxDU7nM9RkwZKeoGM96/rgNZeH7pB/KM6kPMvvT5zkkzL9lNELW6Q1nfRVT2XDkijXYFODWPdvUBxsrg==" saltValue="c5arxvIcSbIrTz8aixuZ4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mvLPdDNAkIB1zr0mZ3icYIbvu/VPKUc3WB2fYRHQVp6tdARTnV2EXnNx8ij4MEr1joVT/vmTBWByR0uC9dxGwg==" saltValue="wxtc+7YKjFMjkK5lUubL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RxLLWYxAfgloFZ+frGbU+5MyWLdYsmPQrPKrl4CUsoEeQGk1oB/Tnj1jt2HwnVa7xruFvMYoTAnw4wl8j3Mfdw==" saltValue="grF9eN2N3xN3w8tjwlw1K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0.15957447432679839</v>
      </c>
    </row>
    <row r="5" spans="1:8" ht="15.75" customHeight="1" x14ac:dyDescent="0.2">
      <c r="B5" s="16" t="s">
        <v>80</v>
      </c>
      <c r="C5" s="54">
        <v>3.1914893049169141E-2</v>
      </c>
    </row>
    <row r="6" spans="1:8" ht="15.75" customHeight="1" x14ac:dyDescent="0.2">
      <c r="B6" s="16" t="s">
        <v>81</v>
      </c>
      <c r="C6" s="54">
        <v>0.14893617362247261</v>
      </c>
    </row>
    <row r="7" spans="1:8" ht="15.75" customHeight="1" x14ac:dyDescent="0.2">
      <c r="B7" s="16" t="s">
        <v>82</v>
      </c>
      <c r="C7" s="54">
        <v>0.34042551374796293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0.2127659597150966</v>
      </c>
    </row>
    <row r="10" spans="1:8" ht="15.75" customHeight="1" x14ac:dyDescent="0.2">
      <c r="B10" s="16" t="s">
        <v>85</v>
      </c>
      <c r="C10" s="54">
        <v>0.1063829855385004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">
      <c r="B15" s="16" t="s">
        <v>88</v>
      </c>
      <c r="C15" s="54">
        <v>0.1889750408023349</v>
      </c>
      <c r="D15" s="54">
        <v>0.1889750408023349</v>
      </c>
      <c r="E15" s="54">
        <v>0.1889750408023349</v>
      </c>
      <c r="F15" s="54">
        <v>0.1889750408023349</v>
      </c>
    </row>
    <row r="16" spans="1:8" ht="15.75" customHeight="1" x14ac:dyDescent="0.2">
      <c r="B16" s="16" t="s">
        <v>89</v>
      </c>
      <c r="C16" s="54">
        <v>3.4476422077637611E-2</v>
      </c>
      <c r="D16" s="54">
        <v>3.4476422077637611E-2</v>
      </c>
      <c r="E16" s="54">
        <v>3.4476422077637611E-2</v>
      </c>
      <c r="F16" s="54">
        <v>3.4476422077637611E-2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8.4006428496188765E-2</v>
      </c>
      <c r="D20" s="54">
        <v>8.4006428496188765E-2</v>
      </c>
      <c r="E20" s="54">
        <v>8.4006428496188765E-2</v>
      </c>
      <c r="F20" s="54">
        <v>8.4006428496188765E-2</v>
      </c>
    </row>
    <row r="21" spans="1:8" ht="15.75" customHeight="1" x14ac:dyDescent="0.2">
      <c r="B21" s="16" t="s">
        <v>94</v>
      </c>
      <c r="C21" s="54">
        <v>0.1046849790861334</v>
      </c>
      <c r="D21" s="54">
        <v>0.1046849790861334</v>
      </c>
      <c r="E21" s="54">
        <v>0.1046849790861334</v>
      </c>
      <c r="F21" s="54">
        <v>0.1046849790861334</v>
      </c>
    </row>
    <row r="22" spans="1:8" ht="15.75" customHeight="1" x14ac:dyDescent="0.2">
      <c r="B22" s="16" t="s">
        <v>95</v>
      </c>
      <c r="C22" s="54">
        <v>0.58785712953770541</v>
      </c>
      <c r="D22" s="54">
        <v>0.58785712953770541</v>
      </c>
      <c r="E22" s="54">
        <v>0.58785712953770541</v>
      </c>
      <c r="F22" s="54">
        <v>0.58785712953770541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6.3899999999999998E-2</v>
      </c>
    </row>
    <row r="27" spans="1:8" ht="15.75" customHeight="1" x14ac:dyDescent="0.2">
      <c r="B27" s="16" t="s">
        <v>102</v>
      </c>
      <c r="C27" s="54">
        <v>0.1895</v>
      </c>
    </row>
    <row r="28" spans="1:8" ht="15.75" customHeight="1" x14ac:dyDescent="0.2">
      <c r="B28" s="16" t="s">
        <v>103</v>
      </c>
      <c r="C28" s="54">
        <v>0.10580000000000001</v>
      </c>
    </row>
    <row r="29" spans="1:8" ht="15.75" customHeight="1" x14ac:dyDescent="0.2">
      <c r="B29" s="16" t="s">
        <v>104</v>
      </c>
      <c r="C29" s="54">
        <v>0.1164</v>
      </c>
    </row>
    <row r="30" spans="1:8" ht="15.75" customHeight="1" x14ac:dyDescent="0.2">
      <c r="B30" s="16" t="s">
        <v>2</v>
      </c>
      <c r="C30" s="54">
        <v>5.2400000000000002E-2</v>
      </c>
    </row>
    <row r="31" spans="1:8" ht="15.75" customHeight="1" x14ac:dyDescent="0.2">
      <c r="B31" s="16" t="s">
        <v>105</v>
      </c>
      <c r="C31" s="54">
        <v>0.15859999999999999</v>
      </c>
    </row>
    <row r="32" spans="1:8" ht="15.75" customHeight="1" x14ac:dyDescent="0.2">
      <c r="B32" s="16" t="s">
        <v>106</v>
      </c>
      <c r="C32" s="54">
        <v>7.0699999999999999E-2</v>
      </c>
    </row>
    <row r="33" spans="2:3" ht="15.75" customHeight="1" x14ac:dyDescent="0.2">
      <c r="B33" s="16" t="s">
        <v>107</v>
      </c>
      <c r="C33" s="54">
        <v>0.1202</v>
      </c>
    </row>
    <row r="34" spans="2:3" ht="15.75" customHeight="1" x14ac:dyDescent="0.2">
      <c r="B34" s="16" t="s">
        <v>108</v>
      </c>
      <c r="C34" s="54">
        <v>0.1225000000044703</v>
      </c>
    </row>
    <row r="35" spans="2:3" ht="15.75" customHeight="1" x14ac:dyDescent="0.2">
      <c r="B35" s="24" t="s">
        <v>41</v>
      </c>
      <c r="C35" s="50">
        <f>SUM(C26:C34)</f>
        <v>1.0000000000044702</v>
      </c>
    </row>
  </sheetData>
  <sheetProtection algorithmName="SHA-512" hashValue="eZ8k9OB3o1fXuR+CeMSv58q6EXtvDbkpAJ5P4VhQHOnqCVB6cecZlt48ZW8fl8JGyZjCPTJl3yYRmnY4gM9sig==" saltValue="Eux+euwNdNxjy+aImzYC2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0.59268529220374899</v>
      </c>
      <c r="D2" s="55">
        <v>0.59268529220374899</v>
      </c>
      <c r="E2" s="55">
        <v>0.46871850288232503</v>
      </c>
      <c r="F2" s="55">
        <v>0.26673200806693498</v>
      </c>
      <c r="G2" s="55">
        <v>0.23444610900902099</v>
      </c>
    </row>
    <row r="3" spans="1:15" ht="15.75" customHeight="1" x14ac:dyDescent="0.2">
      <c r="B3" s="7" t="s">
        <v>113</v>
      </c>
      <c r="C3" s="55">
        <v>0.21129042055872099</v>
      </c>
      <c r="D3" s="55">
        <v>0.21129042055872099</v>
      </c>
      <c r="E3" s="55">
        <v>0.25585291652847703</v>
      </c>
      <c r="F3" s="55">
        <v>0.25526290625500703</v>
      </c>
      <c r="G3" s="55">
        <v>0.26962912033305703</v>
      </c>
    </row>
    <row r="4" spans="1:15" ht="15.75" customHeight="1" x14ac:dyDescent="0.2">
      <c r="B4" s="7" t="s">
        <v>114</v>
      </c>
      <c r="C4" s="56">
        <v>0.112322704963234</v>
      </c>
      <c r="D4" s="56">
        <v>0.112322704963234</v>
      </c>
      <c r="E4" s="56">
        <v>0.166080500946093</v>
      </c>
      <c r="F4" s="56">
        <v>0.25655427004518899</v>
      </c>
      <c r="G4" s="56">
        <v>0.26512859806654798</v>
      </c>
    </row>
    <row r="5" spans="1:15" ht="15.75" customHeight="1" x14ac:dyDescent="0.2">
      <c r="B5" s="7" t="s">
        <v>115</v>
      </c>
      <c r="C5" s="56">
        <v>8.3701580828955902E-2</v>
      </c>
      <c r="D5" s="56">
        <v>8.3701580828955902E-2</v>
      </c>
      <c r="E5" s="56">
        <v>0.109348080240565</v>
      </c>
      <c r="F5" s="56">
        <v>0.22145081862361199</v>
      </c>
      <c r="G5" s="56">
        <v>0.23079617527443699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0.75903418109062204</v>
      </c>
      <c r="D8" s="55">
        <v>0.75903418109062204</v>
      </c>
      <c r="E8" s="55">
        <v>0.697149362054716</v>
      </c>
      <c r="F8" s="55">
        <v>0.73339713909755</v>
      </c>
      <c r="G8" s="55">
        <v>0.81000054670638211</v>
      </c>
    </row>
    <row r="9" spans="1:15" ht="15.75" customHeight="1" x14ac:dyDescent="0.2">
      <c r="B9" s="7" t="s">
        <v>118</v>
      </c>
      <c r="C9" s="55">
        <v>0.13338302444601099</v>
      </c>
      <c r="D9" s="55">
        <v>0.13338302444601099</v>
      </c>
      <c r="E9" s="55">
        <v>0.18493216768979401</v>
      </c>
      <c r="F9" s="55">
        <v>0.172077899743213</v>
      </c>
      <c r="G9" s="55">
        <v>0.13745625625615199</v>
      </c>
    </row>
    <row r="10" spans="1:15" ht="15.75" customHeight="1" x14ac:dyDescent="0.2">
      <c r="B10" s="7" t="s">
        <v>119</v>
      </c>
      <c r="C10" s="56">
        <v>6.2125760551020703E-2</v>
      </c>
      <c r="D10" s="56">
        <v>6.2125760551020703E-2</v>
      </c>
      <c r="E10" s="56">
        <v>7.5157248934135598E-2</v>
      </c>
      <c r="F10" s="56">
        <v>6.2279893880849799E-2</v>
      </c>
      <c r="G10" s="56">
        <v>3.4148674378456298E-2</v>
      </c>
    </row>
    <row r="11" spans="1:15" ht="15.75" customHeight="1" x14ac:dyDescent="0.2">
      <c r="B11" s="7" t="s">
        <v>120</v>
      </c>
      <c r="C11" s="56">
        <v>4.5457037166952097E-2</v>
      </c>
      <c r="D11" s="56">
        <v>4.5457037166952097E-2</v>
      </c>
      <c r="E11" s="56">
        <v>4.2761224679735803E-2</v>
      </c>
      <c r="F11" s="56">
        <v>3.2245064297763901E-2</v>
      </c>
      <c r="G11" s="56">
        <v>1.8394528193175899E-2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0.50235673049999996</v>
      </c>
      <c r="D14" s="57">
        <v>0.47946105178800003</v>
      </c>
      <c r="E14" s="57">
        <v>0.47946105178800003</v>
      </c>
      <c r="F14" s="57">
        <v>0.29359077824300001</v>
      </c>
      <c r="G14" s="57">
        <v>0.29359077824300001</v>
      </c>
      <c r="H14" s="58">
        <v>0.29299999999999998</v>
      </c>
      <c r="I14" s="58">
        <v>0.29299999999999998</v>
      </c>
      <c r="J14" s="58">
        <v>0.29299999999999998</v>
      </c>
      <c r="K14" s="58">
        <v>0.29299999999999998</v>
      </c>
      <c r="L14" s="58">
        <v>0.37950508955700002</v>
      </c>
      <c r="M14" s="58">
        <v>0.31277722146100001</v>
      </c>
      <c r="N14" s="58">
        <v>0.33524346542750011</v>
      </c>
      <c r="O14" s="58">
        <v>0.32438489127050008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0.27669090039380451</v>
      </c>
      <c r="D15" s="55">
        <f t="shared" si="0"/>
        <v>0.26408028810710293</v>
      </c>
      <c r="E15" s="55">
        <f t="shared" si="0"/>
        <v>0.26408028810710293</v>
      </c>
      <c r="F15" s="55">
        <f t="shared" si="0"/>
        <v>0.16170560051722738</v>
      </c>
      <c r="G15" s="55">
        <f t="shared" si="0"/>
        <v>0.16170560051722738</v>
      </c>
      <c r="H15" s="55">
        <f t="shared" si="0"/>
        <v>0.16138020831271557</v>
      </c>
      <c r="I15" s="55">
        <f t="shared" si="0"/>
        <v>0.16138020831271557</v>
      </c>
      <c r="J15" s="55">
        <f t="shared" si="0"/>
        <v>0.16138020831271557</v>
      </c>
      <c r="K15" s="55">
        <f t="shared" si="0"/>
        <v>0.16138020831271557</v>
      </c>
      <c r="L15" s="55">
        <f t="shared" si="0"/>
        <v>0.20902597409025409</v>
      </c>
      <c r="M15" s="55">
        <f t="shared" si="0"/>
        <v>0.17227321895852749</v>
      </c>
      <c r="N15" s="55">
        <f t="shared" si="0"/>
        <v>0.18464730473094412</v>
      </c>
      <c r="O15" s="55">
        <f t="shared" si="0"/>
        <v>0.17866655742911569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qHEYZIaQhHucnXJcvNqmoj6f/0+6vLXEyKob/6evWgJjt53ABigWUPkX9yfuKAehAfRc9Pl43yUSp8iJMR+pYQ==" saltValue="3J5OXm2R5TBFAA5TAZfT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0.70065552836136602</v>
      </c>
      <c r="D2" s="56">
        <v>0.47949795743589702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0.166770393475005</v>
      </c>
      <c r="D3" s="56">
        <v>0.18713821230769201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0.11331346789737499</v>
      </c>
      <c r="D4" s="56">
        <v>0.31432332743589703</v>
      </c>
      <c r="E4" s="56">
        <v>0.95904587324245594</v>
      </c>
      <c r="F4" s="56">
        <v>0.78975971424257396</v>
      </c>
      <c r="G4" s="56">
        <v>0</v>
      </c>
    </row>
    <row r="5" spans="1:7" x14ac:dyDescent="0.2">
      <c r="B5" s="98" t="s">
        <v>132</v>
      </c>
      <c r="C5" s="55">
        <v>1.9260610266253999E-2</v>
      </c>
      <c r="D5" s="55">
        <v>1.9040502820514001E-2</v>
      </c>
      <c r="E5" s="55">
        <v>4.0954126757544028E-2</v>
      </c>
      <c r="F5" s="55">
        <v>0.21024028575742609</v>
      </c>
      <c r="G5" s="55">
        <v>1</v>
      </c>
    </row>
  </sheetData>
  <sheetProtection algorithmName="SHA-512" hashValue="xZz3zRhqhbggcqL5OseydeC2H1jjlUAMKWFujO8IiYA2gjuNigBskBiwjzFg6xhXHAM44Yi7zJFUmjCxUizyQQ==" saltValue="vlCouWhZlWnUPrRN4r1Fy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l7OFqk9WuqcR1fD+ZXxwYC0GyCJHyoP1OP+FFD21eGJEMXk/5svN3mpz34pTLyOi1F8sUxn6EGQk5OkRUmLEUA==" saltValue="547iuRt8fqK1F0uGSteMq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6HhYDl7yZtznpgxaqbHTXxPvPpr5xGkAbEJECWxZZ/IkUacssSxsTvjUceaU/+wfX9BlQvLF2cyE/Z4rkM6NMA==" saltValue="EL9b1MF7ebVtJATqsc/4t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prT505bXtAd9m4iAgpcLmETPDTy3p9bRt/Ky5Ag7i2qQ9qTVsUzBJKFGrNWV9VKZWe6EJeiiSL9zhcTbvMA9Cw==" saltValue="eoYasB+E4uoz95bprG5F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gEhoEISIWR/1gNwv4jdgIImJN1e1jHOiB1+sWF/2IbcC33tIW2tLHfWChnpyJnf0h4V1w2CE9R5GkkDPbRF+A==" saltValue="ytgBhrXGjF3wSF6MaWvX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2022-02-02T07:50:39Z</dcterms:modified>
</cp:coreProperties>
</file>