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BBFB9A5-7128-4BF7-828F-E4C57A85411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5" i="2"/>
  <c r="A34" i="2"/>
  <c r="A31" i="2"/>
  <c r="A27" i="2"/>
  <c r="A19" i="2"/>
  <c r="A18" i="2"/>
  <c r="A15" i="2"/>
  <c r="H11" i="2"/>
  <c r="G11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A2" i="2"/>
  <c r="A32" i="2" s="1"/>
  <c r="C33" i="1"/>
  <c r="C20" i="1"/>
  <c r="A23" i="2" l="1"/>
  <c r="A39" i="2"/>
  <c r="I2" i="2"/>
  <c r="I10" i="2"/>
  <c r="A25" i="2"/>
  <c r="I39" i="2"/>
  <c r="I11" i="2"/>
  <c r="A26" i="2"/>
  <c r="I9" i="2"/>
  <c r="A17" i="2"/>
  <c r="A33" i="2"/>
  <c r="A12" i="2"/>
  <c r="A36" i="2"/>
  <c r="A20" i="2"/>
  <c r="A28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<sst xmlns="http://schemas.openxmlformats.org/spreadsheetml/2006/main" count="2092" uniqueCount="337">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</sst>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34325288</v>
      </c>
    </row>
    <row r="8" spans="1:3" ht="15" customHeight="1" x14ac:dyDescent="0.2">
      <c r="B8" s="7" t="s">
        <v>19</v>
      </c>
      <c r="C8" s="46">
        <v>0.74</v>
      </c>
    </row>
    <row r="9" spans="1:3" ht="15" customHeight="1" x14ac:dyDescent="0.2">
      <c r="B9" s="7" t="s">
        <v>20</v>
      </c>
      <c r="C9" s="47">
        <v>0.99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0.51100000000000001</v>
      </c>
    </row>
    <row r="12" spans="1:3" ht="15" customHeight="1" x14ac:dyDescent="0.2">
      <c r="B12" s="7" t="s">
        <v>23</v>
      </c>
      <c r="C12" s="46">
        <v>0.23699999999999999</v>
      </c>
    </row>
    <row r="13" spans="1:3" ht="15" customHeight="1" x14ac:dyDescent="0.2">
      <c r="B13" s="7" t="s">
        <v>24</v>
      </c>
      <c r="C13" s="46">
        <v>0.73699999999999999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9.9700000000000011E-2</v>
      </c>
    </row>
    <row r="24" spans="1:3" ht="15" customHeight="1" x14ac:dyDescent="0.2">
      <c r="B24" s="12" t="s">
        <v>33</v>
      </c>
      <c r="C24" s="47">
        <v>0.43430000000000002</v>
      </c>
    </row>
    <row r="25" spans="1:3" ht="15" customHeight="1" x14ac:dyDescent="0.2">
      <c r="B25" s="12" t="s">
        <v>34</v>
      </c>
      <c r="C25" s="47">
        <v>0.35899999999999999</v>
      </c>
    </row>
    <row r="26" spans="1:3" ht="15" customHeight="1" x14ac:dyDescent="0.2">
      <c r="B26" s="12" t="s">
        <v>35</v>
      </c>
      <c r="C26" s="47">
        <v>0.107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0.193</v>
      </c>
    </row>
    <row r="30" spans="1:3" ht="14.25" customHeight="1" x14ac:dyDescent="0.2">
      <c r="B30" s="22" t="s">
        <v>38</v>
      </c>
      <c r="C30" s="49">
        <v>6.3E-2</v>
      </c>
    </row>
    <row r="31" spans="1:3" ht="14.25" customHeight="1" x14ac:dyDescent="0.2">
      <c r="B31" s="22" t="s">
        <v>39</v>
      </c>
      <c r="C31" s="49">
        <v>0.157</v>
      </c>
    </row>
    <row r="32" spans="1:3" ht="14.25" customHeight="1" x14ac:dyDescent="0.2">
      <c r="B32" s="22" t="s">
        <v>40</v>
      </c>
      <c r="C32" s="49">
        <v>0.58700000000000008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35.850665255437903</v>
      </c>
    </row>
    <row r="38" spans="1:5" ht="15" customHeight="1" x14ac:dyDescent="0.2">
      <c r="B38" s="28" t="s">
        <v>45</v>
      </c>
      <c r="C38" s="117">
        <v>74.160316590376794</v>
      </c>
      <c r="D38" s="9"/>
      <c r="E38" s="10"/>
    </row>
    <row r="39" spans="1:5" ht="15" customHeight="1" x14ac:dyDescent="0.2">
      <c r="B39" s="28" t="s">
        <v>46</v>
      </c>
      <c r="C39" s="117">
        <v>117.20207806947199</v>
      </c>
      <c r="D39" s="9"/>
      <c r="E39" s="9"/>
    </row>
    <row r="40" spans="1:5" ht="15" customHeight="1" x14ac:dyDescent="0.2">
      <c r="B40" s="28" t="s">
        <v>47</v>
      </c>
      <c r="C40" s="117">
        <v>917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22.246120860000001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1.9617599999999999E-2</v>
      </c>
      <c r="D45" s="9"/>
    </row>
    <row r="46" spans="1:5" ht="15.75" customHeight="1" x14ac:dyDescent="0.2">
      <c r="B46" s="28" t="s">
        <v>52</v>
      </c>
      <c r="C46" s="47">
        <v>0.10255010000000001</v>
      </c>
      <c r="D46" s="9"/>
    </row>
    <row r="47" spans="1:5" ht="15.75" customHeight="1" x14ac:dyDescent="0.2">
      <c r="B47" s="28" t="s">
        <v>53</v>
      </c>
      <c r="C47" s="47">
        <v>0.2178553</v>
      </c>
      <c r="D47" s="9"/>
      <c r="E47" s="10"/>
    </row>
    <row r="48" spans="1:5" ht="15" customHeight="1" x14ac:dyDescent="0.2">
      <c r="B48" s="28" t="s">
        <v>54</v>
      </c>
      <c r="C48" s="48">
        <v>0.65997699999999992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0.37552984968011099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EJ7W65eG2CCyq2Iaj7hNdrOj898lkrK636lb79jzgBmY/DKbgtDSLrtV62NEl4ZilInUT+9HYA1FX5K6BQoufw==" saltValue="LNVOKnTZp8OxEoY2p8u9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0.133967136171905</v>
      </c>
      <c r="C2" s="115">
        <v>0.95</v>
      </c>
      <c r="D2" s="116">
        <v>45.474336039627488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42.690808780825847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217.5673441622117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0.68484405953901173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13.708520680846441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13.708520680846441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13.708520680846441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13.708520680846441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13.708520680846441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13.708520680846441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0.58036540000000003</v>
      </c>
      <c r="C16" s="115">
        <v>0.95</v>
      </c>
      <c r="D16" s="116">
        <v>0.44775725299200048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0.143035555555556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0.22646959999999999</v>
      </c>
      <c r="C18" s="115">
        <v>0.95</v>
      </c>
      <c r="D18" s="116">
        <v>5.0749502759813003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0.22646959999999999</v>
      </c>
      <c r="C19" s="115">
        <v>0.95</v>
      </c>
      <c r="D19" s="116">
        <v>5.0749502759813003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0.39371840000000002</v>
      </c>
      <c r="C21" s="115">
        <v>0.95</v>
      </c>
      <c r="D21" s="116">
        <v>6.3462726393905529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23.484675418466331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4.5665474093235741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0.29462739245983999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0.30538290000000001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19.70793869658976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0.31121219999999999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0.40200000000000002</v>
      </c>
      <c r="C29" s="115">
        <v>0.95</v>
      </c>
      <c r="D29" s="116">
        <v>84.992956066465482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1.9651733159984111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0.92770596430656782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3.6378963707202279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eLR9O9dJ+NJAvoZhBOm1Tg2mjFtHT0GYuxZUxYs3MJPFyM6ooO5toQsdUg4DiJ+wejoJBoSjsuaIbRcTbgK+g==" saltValue="b9fsjF6/hOog3VwK4myB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A+HBggi0Uqk/LUR5lqiQqAa59t1iup2ZHw6/4SBES9oucYp/hy8OpbBChTC8mo8eddounOsacTaTm9WIzO9C9w==" saltValue="RYOWakJsm0qMY7Dku8wNP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Nmv/L4p4fIuwAQ4YXo9oPCCn3UqBqUKFkrMHY5T4xo9FdZS8CBqdnH1axX1GMGeQWe6tVQSjKZTij9CGCBnDYQ==" saltValue="ABAXS85ITfLalUyLrmkm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">
      <c r="A4" s="4" t="s">
        <v>208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sheetProtection algorithmName="SHA-512" hashValue="KOWeXkI1yyBQNArSZh9GAyVRVavufH/hTzSRUhZWZtFhjAMBCqGDLC+QDiOera1qLJdyFKKwIrPu5yAUyNDbLg==" saltValue="ci6NURFpU4cvBnMDyUiz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0.74</v>
      </c>
      <c r="E2" s="65">
        <f>food_insecure</f>
        <v>0.74</v>
      </c>
      <c r="F2" s="65">
        <f>food_insecure</f>
        <v>0.74</v>
      </c>
      <c r="G2" s="65">
        <f>food_insecure</f>
        <v>0.74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0.74</v>
      </c>
      <c r="F5" s="65">
        <f>food_insecure</f>
        <v>0.74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0.74</v>
      </c>
      <c r="F8" s="65">
        <f>food_insecure</f>
        <v>0.74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0.74</v>
      </c>
      <c r="F9" s="65">
        <f>food_insecure</f>
        <v>0.74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0.23699999999999999</v>
      </c>
      <c r="E10" s="65">
        <f>IF(ISBLANK(comm_deliv), frac_children_health_facility,1)</f>
        <v>0.23699999999999999</v>
      </c>
      <c r="F10" s="65">
        <f>IF(ISBLANK(comm_deliv), frac_children_health_facility,1)</f>
        <v>0.23699999999999999</v>
      </c>
      <c r="G10" s="65">
        <f>IF(ISBLANK(comm_deliv), frac_children_health_facility,1)</f>
        <v>0.23699999999999999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0.74</v>
      </c>
      <c r="I15" s="65">
        <f>food_insecure</f>
        <v>0.74</v>
      </c>
      <c r="J15" s="65">
        <f>food_insecure</f>
        <v>0.74</v>
      </c>
      <c r="K15" s="65">
        <f>food_insecure</f>
        <v>0.74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</v>
      </c>
      <c r="I19" s="65">
        <f>frac_malaria_risk</f>
        <v>0.99</v>
      </c>
      <c r="J19" s="65">
        <f>frac_malaria_risk</f>
        <v>0.99</v>
      </c>
      <c r="K19" s="65">
        <f>frac_malaria_risk</f>
        <v>0.99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0.73699999999999999</v>
      </c>
      <c r="M24" s="65">
        <f>famplan_unmet_need</f>
        <v>0.73699999999999999</v>
      </c>
      <c r="N24" s="65">
        <f>famplan_unmet_need</f>
        <v>0.73699999999999999</v>
      </c>
      <c r="O24" s="65">
        <f>famplan_unmet_need</f>
        <v>0.73699999999999999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0.43497816574968007</v>
      </c>
      <c r="M25" s="65">
        <f>(1-food_insecure)*(0.49)+food_insecure*(0.7)</f>
        <v>0.64539999999999997</v>
      </c>
      <c r="N25" s="65">
        <f>(1-food_insecure)*(0.49)+food_insecure*(0.7)</f>
        <v>0.64539999999999997</v>
      </c>
      <c r="O25" s="65">
        <f>(1-food_insecure)*(0.49)+food_insecure*(0.7)</f>
        <v>0.64539999999999997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0.18641921389272004</v>
      </c>
      <c r="M26" s="65">
        <f>(1-food_insecure)*(0.21)+food_insecure*(0.3)</f>
        <v>0.27660000000000001</v>
      </c>
      <c r="N26" s="65">
        <f>(1-food_insecure)*(0.21)+food_insecure*(0.3)</f>
        <v>0.27660000000000001</v>
      </c>
      <c r="O26" s="65">
        <f>(1-food_insecure)*(0.21)+food_insecure*(0.3)</f>
        <v>0.27660000000000001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5.2569409557600005E-2</v>
      </c>
      <c r="M27" s="65">
        <f>(1-food_insecure)*(0.3)</f>
        <v>7.8E-2</v>
      </c>
      <c r="N27" s="65">
        <f>(1-food_insecure)*(0.3)</f>
        <v>7.8E-2</v>
      </c>
      <c r="O27" s="65">
        <f>(1-food_insecure)*(0.3)</f>
        <v>7.8E-2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0.99</v>
      </c>
      <c r="D34" s="65">
        <f t="shared" si="3"/>
        <v>0.99</v>
      </c>
      <c r="E34" s="65">
        <f t="shared" si="3"/>
        <v>0.99</v>
      </c>
      <c r="F34" s="65">
        <f t="shared" si="3"/>
        <v>0.99</v>
      </c>
      <c r="G34" s="65">
        <f t="shared" si="3"/>
        <v>0.99</v>
      </c>
      <c r="H34" s="65">
        <f t="shared" si="3"/>
        <v>0.99</v>
      </c>
      <c r="I34" s="65">
        <f t="shared" si="3"/>
        <v>0.99</v>
      </c>
      <c r="J34" s="65">
        <f t="shared" si="3"/>
        <v>0.99</v>
      </c>
      <c r="K34" s="65">
        <f t="shared" si="3"/>
        <v>0.99</v>
      </c>
      <c r="L34" s="65">
        <f t="shared" si="3"/>
        <v>0.99</v>
      </c>
      <c r="M34" s="65">
        <f t="shared" si="3"/>
        <v>0.99</v>
      </c>
      <c r="N34" s="65">
        <f t="shared" si="3"/>
        <v>0.99</v>
      </c>
      <c r="O34" s="65">
        <f t="shared" si="3"/>
        <v>0.99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X5tLnUmC3HLIa1zIXEs7EnzEW4qq5wnzRT7uxg2jvVbA4tqyu11flzj4ma/mgpr8PQa6JCwuOCzB9Zdq3DR7tg==" saltValue="7lo/CwZkVNqaZfBkJPV5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uRYRpchyHpoXhZPYoQufZQlwfkt3VfkYX9I1/n+3AtYzd3zjk5CiNL3QWGwoogh/GmKAUHyeUa/eojAx5fUHbg==" saltValue="r9UMZpaguCshpUvx/hhej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ICMyE99XOD9sYKCyluejvOwJ6ahdyWp+YzLYYG6oeb93r9hRf6dy/jNY3JUUrBJI/HHg2Zn3JaOvI5eeoDHY4g==" saltValue="xXupYaaLNvcuxeGIZdI6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5+lRDi9JdpgYZ5DNlHp5VBUbvhwTN+mR06N5F1uN6Ch9SdjCD2BHE1Bsux4sVTy4wh/yqE7UsCpIBHADj8spLQ==" saltValue="12I+0jYtZPFLh6jxS61l1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Xp53XLSBVXp1NvIHHNY8VXoOWhfjbTazya4Z+Nn2F6PqGBP1KEkWpCMHLSgHsPYP901TyK3JicRFilc8bSKFg==" saltValue="sCxmudoMCPPyS0yS7N2W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Q+cFjQ7h2ppINpjPNtiCtsHPeoB0R8b6xzhRAWJ4FZ8KCbht4/qNhKvlRxGsgLFrDD6Co2nHmT/edgl24l+Ew==" saltValue="ciOtyxqvJKTWwfE8K+As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7747798.6846000003</v>
      </c>
      <c r="C2" s="53">
        <v>11086000</v>
      </c>
      <c r="D2" s="53">
        <v>16845000</v>
      </c>
      <c r="E2" s="53">
        <v>12281000</v>
      </c>
      <c r="F2" s="53">
        <v>8730000</v>
      </c>
      <c r="G2" s="14">
        <f t="shared" ref="G2:G11" si="0">C2+D2+E2+F2</f>
        <v>48942000</v>
      </c>
      <c r="H2" s="14">
        <f t="shared" ref="H2:H11" si="1">(B2 + stillbirth*B2/(1000-stillbirth))/(1-abortion)</f>
        <v>8306162.1561819287</v>
      </c>
      <c r="I2" s="14">
        <f t="shared" ref="I2:I11" si="2">G2-H2</f>
        <v>40635837.843818069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7862243.0144000007</v>
      </c>
      <c r="C3" s="53">
        <v>11406000</v>
      </c>
      <c r="D3" s="53">
        <v>17372000</v>
      </c>
      <c r="E3" s="53">
        <v>12545000</v>
      </c>
      <c r="F3" s="53">
        <v>9016000</v>
      </c>
      <c r="G3" s="14">
        <f t="shared" si="0"/>
        <v>50339000</v>
      </c>
      <c r="H3" s="14">
        <f t="shared" si="1"/>
        <v>8428854.1877990924</v>
      </c>
      <c r="I3" s="14">
        <f t="shared" si="2"/>
        <v>41910145.812200904</v>
      </c>
    </row>
    <row r="4" spans="1:9" ht="15.75" customHeight="1" x14ac:dyDescent="0.2">
      <c r="A4" s="7">
        <f t="shared" si="3"/>
        <v>2023</v>
      </c>
      <c r="B4" s="52">
        <v>7976378.7432000004</v>
      </c>
      <c r="C4" s="53">
        <v>11730000</v>
      </c>
      <c r="D4" s="53">
        <v>17928000</v>
      </c>
      <c r="E4" s="53">
        <v>12818000</v>
      </c>
      <c r="F4" s="53">
        <v>9304000</v>
      </c>
      <c r="G4" s="14">
        <f t="shared" si="0"/>
        <v>51780000</v>
      </c>
      <c r="H4" s="14">
        <f t="shared" si="1"/>
        <v>8551215.3783539217</v>
      </c>
      <c r="I4" s="14">
        <f t="shared" si="2"/>
        <v>43228784.621646076</v>
      </c>
    </row>
    <row r="5" spans="1:9" ht="15.75" customHeight="1" x14ac:dyDescent="0.2">
      <c r="A5" s="7">
        <f t="shared" si="3"/>
        <v>2024</v>
      </c>
      <c r="B5" s="52">
        <v>8090224.4996000016</v>
      </c>
      <c r="C5" s="53">
        <v>12065000</v>
      </c>
      <c r="D5" s="53">
        <v>18513000</v>
      </c>
      <c r="E5" s="53">
        <v>13108000</v>
      </c>
      <c r="F5" s="53">
        <v>9589000</v>
      </c>
      <c r="G5" s="14">
        <f t="shared" si="0"/>
        <v>53275000</v>
      </c>
      <c r="H5" s="14">
        <f t="shared" si="1"/>
        <v>8673265.6989606228</v>
      </c>
      <c r="I5" s="14">
        <f t="shared" si="2"/>
        <v>44601734.301039375</v>
      </c>
    </row>
    <row r="6" spans="1:9" ht="15.75" customHeight="1" x14ac:dyDescent="0.2">
      <c r="A6" s="7">
        <f t="shared" si="3"/>
        <v>2025</v>
      </c>
      <c r="B6" s="52">
        <v>8203757.6599999992</v>
      </c>
      <c r="C6" s="53">
        <v>12410000</v>
      </c>
      <c r="D6" s="53">
        <v>19121000</v>
      </c>
      <c r="E6" s="53">
        <v>13422000</v>
      </c>
      <c r="F6" s="53">
        <v>9870000</v>
      </c>
      <c r="G6" s="14">
        <f t="shared" si="0"/>
        <v>54823000</v>
      </c>
      <c r="H6" s="14">
        <f t="shared" si="1"/>
        <v>8794980.895595843</v>
      </c>
      <c r="I6" s="14">
        <f t="shared" si="2"/>
        <v>46028019.104404159</v>
      </c>
    </row>
    <row r="7" spans="1:9" ht="15.75" customHeight="1" x14ac:dyDescent="0.2">
      <c r="A7" s="7">
        <f t="shared" si="3"/>
        <v>2026</v>
      </c>
      <c r="B7" s="52">
        <v>8327290.5539999986</v>
      </c>
      <c r="C7" s="53">
        <v>12740000</v>
      </c>
      <c r="D7" s="53">
        <v>19735000</v>
      </c>
      <c r="E7" s="53">
        <v>13753000</v>
      </c>
      <c r="F7" s="53">
        <v>10136000</v>
      </c>
      <c r="G7" s="14">
        <f t="shared" si="0"/>
        <v>56364000</v>
      </c>
      <c r="H7" s="14">
        <f t="shared" si="1"/>
        <v>8927416.4803285655</v>
      </c>
      <c r="I7" s="14">
        <f t="shared" si="2"/>
        <v>47436583.519671433</v>
      </c>
    </row>
    <row r="8" spans="1:9" ht="15.75" customHeight="1" x14ac:dyDescent="0.2">
      <c r="A8" s="7">
        <f t="shared" si="3"/>
        <v>2027</v>
      </c>
      <c r="B8" s="52">
        <v>8450801.9333999995</v>
      </c>
      <c r="C8" s="53">
        <v>13081000</v>
      </c>
      <c r="D8" s="53">
        <v>20371000</v>
      </c>
      <c r="E8" s="53">
        <v>14110000</v>
      </c>
      <c r="F8" s="53">
        <v>10403000</v>
      </c>
      <c r="G8" s="14">
        <f t="shared" si="0"/>
        <v>57965000</v>
      </c>
      <c r="H8" s="14">
        <f t="shared" si="1"/>
        <v>9059828.9999606609</v>
      </c>
      <c r="I8" s="14">
        <f t="shared" si="2"/>
        <v>48905171.000039339</v>
      </c>
    </row>
    <row r="9" spans="1:9" ht="15.75" customHeight="1" x14ac:dyDescent="0.2">
      <c r="A9" s="7">
        <f t="shared" si="3"/>
        <v>2028</v>
      </c>
      <c r="B9" s="52">
        <v>8574242.4575999975</v>
      </c>
      <c r="C9" s="53">
        <v>13429000</v>
      </c>
      <c r="D9" s="53">
        <v>21021000</v>
      </c>
      <c r="E9" s="53">
        <v>14497000</v>
      </c>
      <c r="F9" s="53">
        <v>10668000</v>
      </c>
      <c r="G9" s="14">
        <f t="shared" si="0"/>
        <v>59615000</v>
      </c>
      <c r="H9" s="14">
        <f t="shared" si="1"/>
        <v>9192165.5580448657</v>
      </c>
      <c r="I9" s="14">
        <f t="shared" si="2"/>
        <v>50422834.441955134</v>
      </c>
    </row>
    <row r="10" spans="1:9" ht="15.75" customHeight="1" x14ac:dyDescent="0.2">
      <c r="A10" s="7">
        <f t="shared" si="3"/>
        <v>2029</v>
      </c>
      <c r="B10" s="52">
        <v>8697458.833399998</v>
      </c>
      <c r="C10" s="53">
        <v>13772000</v>
      </c>
      <c r="D10" s="53">
        <v>21683000</v>
      </c>
      <c r="E10" s="53">
        <v>14917000</v>
      </c>
      <c r="F10" s="53">
        <v>10932000</v>
      </c>
      <c r="G10" s="14">
        <f t="shared" si="0"/>
        <v>61304000</v>
      </c>
      <c r="H10" s="14">
        <f t="shared" si="1"/>
        <v>9324261.8139434773</v>
      </c>
      <c r="I10" s="14">
        <f t="shared" si="2"/>
        <v>51979738.186056525</v>
      </c>
    </row>
    <row r="11" spans="1:9" ht="15.75" customHeight="1" x14ac:dyDescent="0.2">
      <c r="A11" s="7">
        <f t="shared" si="3"/>
        <v>2030</v>
      </c>
      <c r="B11" s="52">
        <v>8820399.3359999992</v>
      </c>
      <c r="C11" s="53">
        <v>14100000</v>
      </c>
      <c r="D11" s="53">
        <v>22354000</v>
      </c>
      <c r="E11" s="53">
        <v>15373000</v>
      </c>
      <c r="F11" s="53">
        <v>11198000</v>
      </c>
      <c r="G11" s="14">
        <f t="shared" si="0"/>
        <v>63025000</v>
      </c>
      <c r="H11" s="14">
        <f t="shared" si="1"/>
        <v>9456062.3151862174</v>
      </c>
      <c r="I11" s="14">
        <f t="shared" si="2"/>
        <v>53568937.684813783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yFkWpOJmuJ4p5nUaukf/OztQ3LRkxcfuM02Oklyu9M2FE2Rf55Omcs2rXMYnz13iY0A0J/i5lfW2Ug+LZnUQlA==" saltValue="uF1yBTLCRWrRM5iOXqAIb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sAqKU7Kdz4/tbmIaPWjYISpE6cc9ZFoWOqliXCS6sl041CQa5efjH0YYWqTEfH7Z9zQ0CCmC/Ata844F+4MNA==" saltValue="iEDWeUPVmqhQ+UZQd/MCq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ZQ1ZobBTZ2VMNXA9uXrNn6GAkmgTdBQGITGuYpZ8K5Lf6XxHCmA1OsDXFGGrpe8G0YIOCQOHSp5D5KiYTZanA==" saltValue="RneRsXXEwhqtAJCCgePw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JvhZZFBIWgIRKZkMqAOG31Yzmokhdk8iYRXVRqPjgJOs2rgqo5Hnr3qGWTfJ/Pxz/WJndIgzEUu53kVv6gDjDQ==" saltValue="mnjmi+GhsiJFjRw+Nx0s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il4RooZsDEAf7ceWNRBGFXvU6mrv+z4wIVNokYMcSmOVwWntMhrrHZtqaQzLKkZBYc5bqDX7bv/G2TSv3+VGSw==" saltValue="EssMuhR2sjM7e4IvNl+l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ALYds8GOzKMJs05WHlQQ0+OjMQu4CluDEyKPsXD3uBg3eUh1ToTdpO4I5c5bU/cpcGDQtO9d28nm19K92oBDA==" saltValue="IH4G0yy0Hw3r2nJ+y0sa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9HGOO92Vjd3RwO1V7j6ZBt0X20+jWJQpAkb668Xyt0vCCb//QTReDb9ryKU5vIt7JUKqaQTjWVIaLNObOOcHw==" saltValue="nxQWlTH0UoDT3rQJJoZB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ETXJ8Wvmw42EfOoS/2LH6sxIWfhHkwgoyPDH+j1aj9DGrW+zh8oDqNduMywihPRA/trYA+8GRaSlNxWq7VWNA==" saltValue="ICtQGXdoJ/7RjE8hZswO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YeArNRwTlzXw1yvwr4ukAYu4rHgXH5xXML1uM6Qna4EhmxtfYWvwwXPt3jmeUDiSFZjeZASJDgs1yMBp+guug==" saltValue="SkVLisNkgII3r7igwOh7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3XOeXqMK8sS19P2qRNVnmvRbm4KJZUusNHG8bsvfzLI0X3IZObCOAMJ4x02jtpji+v+YlZzEAkoschueV6E0w==" saltValue="OPZV53UMDgm/G1PDfQfTV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8.1432633319155259E-3</v>
      </c>
    </row>
    <row r="4" spans="1:8" ht="15.75" customHeight="1" x14ac:dyDescent="0.2">
      <c r="B4" s="16" t="s">
        <v>79</v>
      </c>
      <c r="C4" s="54">
        <v>0.12976204685914461</v>
      </c>
    </row>
    <row r="5" spans="1:8" ht="15.75" customHeight="1" x14ac:dyDescent="0.2">
      <c r="B5" s="16" t="s">
        <v>80</v>
      </c>
      <c r="C5" s="54">
        <v>7.7865012384755711E-2</v>
      </c>
    </row>
    <row r="6" spans="1:8" ht="15.75" customHeight="1" x14ac:dyDescent="0.2">
      <c r="B6" s="16" t="s">
        <v>81</v>
      </c>
      <c r="C6" s="54">
        <v>0.31596497329182399</v>
      </c>
    </row>
    <row r="7" spans="1:8" ht="15.75" customHeight="1" x14ac:dyDescent="0.2">
      <c r="B7" s="16" t="s">
        <v>82</v>
      </c>
      <c r="C7" s="54">
        <v>0.30968754452631331</v>
      </c>
    </row>
    <row r="8" spans="1:8" ht="15.75" customHeight="1" x14ac:dyDescent="0.2">
      <c r="B8" s="16" t="s">
        <v>83</v>
      </c>
      <c r="C8" s="54">
        <v>2.6987395994716251E-2</v>
      </c>
    </row>
    <row r="9" spans="1:8" ht="15.75" customHeight="1" x14ac:dyDescent="0.2">
      <c r="B9" s="16" t="s">
        <v>84</v>
      </c>
      <c r="C9" s="54">
        <v>6.4952087484845364E-2</v>
      </c>
    </row>
    <row r="10" spans="1:8" ht="15.75" customHeight="1" x14ac:dyDescent="0.2">
      <c r="B10" s="16" t="s">
        <v>85</v>
      </c>
      <c r="C10" s="54">
        <v>6.6637676126485385E-2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">
      <c r="B15" s="16" t="s">
        <v>88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">
      <c r="B16" s="16" t="s">
        <v>89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">
      <c r="B17" s="16" t="s">
        <v>90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">
      <c r="B18" s="16" t="s">
        <v>91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">
      <c r="B19" s="16" t="s">
        <v>92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">
      <c r="B20" s="16" t="s">
        <v>93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">
      <c r="B21" s="16" t="s">
        <v>94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">
      <c r="B22" s="16" t="s">
        <v>95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8.6899999999999991E-2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0.15529999999999999</v>
      </c>
    </row>
    <row r="29" spans="1:8" ht="15.75" customHeight="1" x14ac:dyDescent="0.2">
      <c r="B29" s="16" t="s">
        <v>104</v>
      </c>
      <c r="C29" s="54">
        <v>0.16839999999999999</v>
      </c>
    </row>
    <row r="30" spans="1:8" ht="15.75" customHeight="1" x14ac:dyDescent="0.2">
      <c r="B30" s="16" t="s">
        <v>2</v>
      </c>
      <c r="C30" s="54">
        <v>0.1052</v>
      </c>
    </row>
    <row r="31" spans="1:8" ht="15.75" customHeight="1" x14ac:dyDescent="0.2">
      <c r="B31" s="16" t="s">
        <v>105</v>
      </c>
      <c r="C31" s="54">
        <v>0.1087</v>
      </c>
    </row>
    <row r="32" spans="1:8" ht="15.75" customHeight="1" x14ac:dyDescent="0.2">
      <c r="B32" s="16" t="s">
        <v>106</v>
      </c>
      <c r="C32" s="54">
        <v>1.8200000000000001E-2</v>
      </c>
    </row>
    <row r="33" spans="2:3" ht="15.75" customHeight="1" x14ac:dyDescent="0.2">
      <c r="B33" s="16" t="s">
        <v>107</v>
      </c>
      <c r="C33" s="54">
        <v>8.4100000000000008E-2</v>
      </c>
    </row>
    <row r="34" spans="2:3" ht="15.75" customHeight="1" x14ac:dyDescent="0.2">
      <c r="B34" s="16" t="s">
        <v>108</v>
      </c>
      <c r="C34" s="54">
        <v>0.26470000000447041</v>
      </c>
    </row>
    <row r="35" spans="2:3" ht="15.75" customHeight="1" x14ac:dyDescent="0.2">
      <c r="B35" s="24" t="s">
        <v>41</v>
      </c>
      <c r="C35" s="50">
        <f>SUM(C26:C34)</f>
        <v>1.0000000000044704</v>
      </c>
    </row>
  </sheetData>
  <sheetProtection algorithmName="SHA-512" hashValue="zXKRUrddDNEF8JyPXO1fm5CbBkLxiUoBMLPgHqINOBS/QyaIaVcR2O7VVsTPzsKbACmTixQGLy7zJ4CQuP2qJw==" saltValue="y0pMELiUlSG/qEhkZTLk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">
      <c r="B3" s="7" t="s">
        <v>113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">
      <c r="B4" s="7" t="s">
        <v>114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">
      <c r="B5" s="7" t="s">
        <v>115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">
      <c r="B9" s="7" t="s">
        <v>118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">
      <c r="B10" s="7" t="s">
        <v>119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">
      <c r="B11" s="7" t="s">
        <v>120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0.83953369649999998</v>
      </c>
      <c r="D14" s="57">
        <v>0.82410223475900002</v>
      </c>
      <c r="E14" s="57">
        <v>0.82410223475900002</v>
      </c>
      <c r="F14" s="57">
        <v>0.68824316440900002</v>
      </c>
      <c r="G14" s="57">
        <v>0.68824316440900002</v>
      </c>
      <c r="H14" s="58">
        <v>0.57799999999999996</v>
      </c>
      <c r="I14" s="58">
        <v>0.57799999999999996</v>
      </c>
      <c r="J14" s="58">
        <v>0.57799999999999996</v>
      </c>
      <c r="K14" s="58">
        <v>0.57799999999999996</v>
      </c>
      <c r="L14" s="58">
        <v>0.53332275822599995</v>
      </c>
      <c r="M14" s="58">
        <v>0.46682218807350012</v>
      </c>
      <c r="N14" s="58">
        <v>0.48607925599450003</v>
      </c>
      <c r="O14" s="58">
        <v>0.46674016143899999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0.31526996284803294</v>
      </c>
      <c r="D15" s="55">
        <f t="shared" si="0"/>
        <v>0.3094749883400908</v>
      </c>
      <c r="E15" s="55">
        <f t="shared" si="0"/>
        <v>0.3094749883400908</v>
      </c>
      <c r="F15" s="55">
        <f t="shared" si="0"/>
        <v>0.25845585207387567</v>
      </c>
      <c r="G15" s="55">
        <f t="shared" si="0"/>
        <v>0.25845585207387567</v>
      </c>
      <c r="H15" s="55">
        <f t="shared" si="0"/>
        <v>0.21705625311510413</v>
      </c>
      <c r="I15" s="55">
        <f t="shared" si="0"/>
        <v>0.21705625311510413</v>
      </c>
      <c r="J15" s="55">
        <f t="shared" si="0"/>
        <v>0.21705625311510413</v>
      </c>
      <c r="K15" s="55">
        <f t="shared" si="0"/>
        <v>0.21705625311510413</v>
      </c>
      <c r="L15" s="55">
        <f t="shared" si="0"/>
        <v>0.20027861522759194</v>
      </c>
      <c r="M15" s="55">
        <f t="shared" si="0"/>
        <v>0.17530566611458201</v>
      </c>
      <c r="N15" s="55">
        <f t="shared" si="0"/>
        <v>0.18253726993623479</v>
      </c>
      <c r="O15" s="55">
        <f t="shared" si="0"/>
        <v>0.17527486266485839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bPIejZPBjdn2tJ9DOI+qOPT6nCr2+E3rUIhzgWy7a9o/LzuW5fRFvBGvyaassmPwUTcMYKKETxN1kRKz8C0MGQ==" saltValue="0WmZQpErCzUBgBn43FHr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">
      <c r="B5" s="98" t="s">
        <v>132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zJRcgr04tkDDC/S5WMvTjMcWfADKv0F15nb/voc99t4aPTUpzB4inRqGlAzoCt/VOyV1xHn2mwsx6ktOxSmZaw==" saltValue="rxMjovrYfa2X4F28rD6Vc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47k0NtGh3ohaCxUKL/li6boxQG9LjQSJvDgwcJoMpjyd4EFLE2hXVvL0hN8kF3sy2Q7ESv+wl64g6Y56Z2F/w==" saltValue="2Xh2SYUP3/edYbkPuR+3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KsTgamQhVCrwDU10RJTeVc9oMXVYzqDbSLilCFbQoFNmOhwMoUc3TDaIDKVY8IECiPVkn1lW9rRrp1ALQkyguQ==" saltValue="n2Ww0jGR7n3ffqq/TDJ4b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SffmwGgsPjCI0xn3UyLpZ2ikcrwG/7zQjTAubORfH9EEjKBDrUtpypsbg+3ZkUF78IItso3zYXPjE2sCLwXDg==" saltValue="376ZYBhAb1ZYLv6DhlLU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PV2KptlFokHaa5KyCBxys3sDMx9n9NHzY5tN96NcJ62abEu9v0yM48MhhmKVlEjZlOcfGbeYSumb+STGCFnpzQ==" saltValue="49gcRb9xOd0eYnkRq0FG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2022-02-02T07:54:33Z</dcterms:modified>
</cp:coreProperties>
</file>