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68DAB819-C2AB-4F00-8784-6829E416C91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G38" i="2"/>
  <c r="I38" i="2" s="1"/>
  <c r="A34" i="2"/>
  <c r="A27" i="2"/>
  <c r="A18" i="2"/>
  <c r="H11" i="2"/>
  <c r="G11" i="2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H2" i="2"/>
  <c r="I2" i="2" s="1"/>
  <c r="G2" i="2"/>
  <c r="A2" i="2"/>
  <c r="A32" i="2" s="1"/>
  <c r="C33" i="1"/>
  <c r="C20" i="1"/>
  <c r="A19" i="2" l="1"/>
  <c r="I6" i="2"/>
  <c r="A26" i="2"/>
  <c r="A35" i="2"/>
  <c r="A17" i="2"/>
  <c r="I5" i="2"/>
  <c r="A25" i="2"/>
  <c r="I11" i="2"/>
  <c r="A33" i="2"/>
  <c r="A13" i="2"/>
  <c r="A21" i="2"/>
  <c r="A29" i="2"/>
  <c r="A37" i="2"/>
  <c r="A28" i="2"/>
  <c r="A14" i="2"/>
  <c r="A22" i="2"/>
  <c r="A30" i="2"/>
  <c r="A38" i="2"/>
  <c r="A40" i="2"/>
  <c r="D58" i="20"/>
  <c r="A12" i="2"/>
  <c r="A20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<sst xmlns="http://schemas.openxmlformats.org/spreadsheetml/2006/main" count="2092" uniqueCount="337">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</sst>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656896.3359375</v>
      </c>
    </row>
    <row r="8" spans="1:3" ht="15" customHeight="1" x14ac:dyDescent="0.2">
      <c r="B8" s="7" t="s">
        <v>19</v>
      </c>
      <c r="C8" s="46">
        <v>0.249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0.78792312620000005</v>
      </c>
    </row>
    <row r="11" spans="1:3" ht="15" customHeight="1" x14ac:dyDescent="0.2">
      <c r="B11" s="7" t="s">
        <v>22</v>
      </c>
      <c r="C11" s="46">
        <v>0.878</v>
      </c>
    </row>
    <row r="12" spans="1:3" ht="15" customHeight="1" x14ac:dyDescent="0.2">
      <c r="B12" s="7" t="s">
        <v>23</v>
      </c>
      <c r="C12" s="46">
        <v>0.6409999999999999</v>
      </c>
    </row>
    <row r="13" spans="1:3" ht="15" customHeight="1" x14ac:dyDescent="0.2">
      <c r="B13" s="7" t="s">
        <v>24</v>
      </c>
      <c r="C13" s="46">
        <v>0.10199999999999999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0.19850000000000001</v>
      </c>
    </row>
    <row r="24" spans="1:3" ht="15" customHeight="1" x14ac:dyDescent="0.2">
      <c r="B24" s="12" t="s">
        <v>33</v>
      </c>
      <c r="C24" s="47">
        <v>0.49969999999999998</v>
      </c>
    </row>
    <row r="25" spans="1:3" ht="15" customHeight="1" x14ac:dyDescent="0.2">
      <c r="B25" s="12" t="s">
        <v>34</v>
      </c>
      <c r="C25" s="47">
        <v>0.25750000000000001</v>
      </c>
    </row>
    <row r="26" spans="1:3" ht="15" customHeight="1" x14ac:dyDescent="0.2">
      <c r="B26" s="12" t="s">
        <v>35</v>
      </c>
      <c r="C26" s="47">
        <v>4.4299999999999999E-2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0.312</v>
      </c>
    </row>
    <row r="30" spans="1:3" ht="14.25" customHeight="1" x14ac:dyDescent="0.2">
      <c r="B30" s="22" t="s">
        <v>38</v>
      </c>
      <c r="C30" s="49">
        <v>0.08</v>
      </c>
    </row>
    <row r="31" spans="1:3" ht="14.25" customHeight="1" x14ac:dyDescent="0.2">
      <c r="B31" s="22" t="s">
        <v>39</v>
      </c>
      <c r="C31" s="49">
        <v>0.121</v>
      </c>
    </row>
    <row r="32" spans="1:3" ht="14.25" customHeight="1" x14ac:dyDescent="0.2">
      <c r="B32" s="22" t="s">
        <v>40</v>
      </c>
      <c r="C32" s="49">
        <v>0.48699999999999999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10.2195253635438</v>
      </c>
    </row>
    <row r="38" spans="1:5" ht="15" customHeight="1" x14ac:dyDescent="0.2">
      <c r="B38" s="28" t="s">
        <v>45</v>
      </c>
      <c r="C38" s="117">
        <v>14.3141394477629</v>
      </c>
      <c r="D38" s="9"/>
      <c r="E38" s="10"/>
    </row>
    <row r="39" spans="1:5" ht="15" customHeight="1" x14ac:dyDescent="0.2">
      <c r="B39" s="28" t="s">
        <v>46</v>
      </c>
      <c r="C39" s="117">
        <v>16.649940516532499</v>
      </c>
      <c r="D39" s="9"/>
      <c r="E39" s="9"/>
    </row>
    <row r="40" spans="1:5" ht="15" customHeight="1" x14ac:dyDescent="0.2">
      <c r="B40" s="28" t="s">
        <v>47</v>
      </c>
      <c r="C40" s="117">
        <v>98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10.82984911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1.9446100000000001E-2</v>
      </c>
      <c r="D45" s="9"/>
    </row>
    <row r="46" spans="1:5" ht="15.75" customHeight="1" x14ac:dyDescent="0.2">
      <c r="B46" s="28" t="s">
        <v>52</v>
      </c>
      <c r="C46" s="47">
        <v>7.3910509999999999E-2</v>
      </c>
      <c r="D46" s="9"/>
    </row>
    <row r="47" spans="1:5" ht="15.75" customHeight="1" x14ac:dyDescent="0.2">
      <c r="B47" s="28" t="s">
        <v>53</v>
      </c>
      <c r="C47" s="47">
        <v>0.12563959999999999</v>
      </c>
      <c r="D47" s="9"/>
      <c r="E47" s="10"/>
    </row>
    <row r="48" spans="1:5" ht="15" customHeight="1" x14ac:dyDescent="0.2">
      <c r="B48" s="28" t="s">
        <v>54</v>
      </c>
      <c r="C48" s="48">
        <v>0.78100379000000009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0.5731848111454424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10.669083000000001</v>
      </c>
    </row>
    <row r="63" spans="1:4" ht="15.75" customHeight="1" x14ac:dyDescent="0.2">
      <c r="A63" s="39"/>
    </row>
  </sheetData>
  <sheetProtection algorithmName="SHA-512" hashValue="ZkIlLlb/hwEjwITMsejSFFMGl5GPb8/LtCwuoo4yuBx1huMT9XDwT9PShgJ/IOsR93916bK8VHZXtguIFOy6lQ==" saltValue="7Ssej1+wf0k/+Y1mNc71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0.21090157039999999</v>
      </c>
      <c r="C2" s="115">
        <v>0.95</v>
      </c>
      <c r="D2" s="116">
        <v>45.319393542983583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42.687335931091802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215.13820465634649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1.0652303877166689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13.705047831112401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13.705047831112401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13.705047831112401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13.705047831112401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13.705047831112401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13.705047831112401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0.44429056896247249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0.236988888888889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5.0196810287000124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5.0196810287000124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0.75239909999999999</v>
      </c>
      <c r="C21" s="115">
        <v>0.95</v>
      </c>
      <c r="D21" s="116">
        <v>11.663682971302389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23.476861506564731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4.5643768782397949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0.56303536975191004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0.615503430366516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19.712589805544962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84.63932308590087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0.70370696748114991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0.9198919947883043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0.43180763239999997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0.69360165625047898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5.3194821474431118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0.74434730814947203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J8ZWg23xtl+4dnVuypZDUED46dKhPSeSD1TNOARPny5jKEWywC9yp3o39b5+pfMJ+Ma7+YhLlTCH2w1TebHKDg==" saltValue="x1R9pnKdxzantGDqBiyi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597Q/ZKmALhVF0RZznWyZrsNbjKE09NLnj94GYxRgI56ovWvpEE82Seq5vtdZoS2cliM6LN/aZqkyBPT+iY2gw==" saltValue="jBe8PGM4IXFjjtCIbzzG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5Ogu3g6C1Be7D2TyTUrZBEOG7lRDx/eitS3qYcKuYwFw0dgz/rArwxzm/zovS0R+j++i15wl3UXVtcpFgyo9Jw==" saltValue="UF0caTnHImBDqiHAFGZQ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4.4562859833240584E-2</v>
      </c>
      <c r="C3" s="18">
        <f>frac_mam_1_5months * 2.6</f>
        <v>4.4562859833240584E-2</v>
      </c>
      <c r="D3" s="18">
        <f>frac_mam_6_11months * 2.6</f>
        <v>1.7830703314393761E-2</v>
      </c>
      <c r="E3" s="18">
        <f>frac_mam_12_23months * 2.6</f>
        <v>2.7676446177065401E-2</v>
      </c>
      <c r="F3" s="18">
        <f>frac_mam_24_59months * 2.6</f>
        <v>1.6864129155874263E-2</v>
      </c>
    </row>
    <row r="4" spans="1:6" ht="15.75" customHeight="1" x14ac:dyDescent="0.2">
      <c r="A4" s="4" t="s">
        <v>208</v>
      </c>
      <c r="B4" s="18">
        <f>frac_sam_1month * 2.6</f>
        <v>6.2890390306711244E-2</v>
      </c>
      <c r="C4" s="18">
        <f>frac_sam_1_5months * 2.6</f>
        <v>6.2890390306711244E-2</v>
      </c>
      <c r="D4" s="18">
        <f>frac_sam_6_11months * 2.6</f>
        <v>1.8567852210253477E-2</v>
      </c>
      <c r="E4" s="18">
        <f>frac_sam_12_23months * 2.6</f>
        <v>9.7059937659650947E-3</v>
      </c>
      <c r="F4" s="18">
        <f>frac_sam_24_59months * 2.6</f>
        <v>8.7942966725677186E-3</v>
      </c>
    </row>
  </sheetData>
  <sheetProtection algorithmName="SHA-512" hashValue="eWzkB4wQMJAZmck3+97DcN9uPPQzLjKVNHuvoqR6L4N+f0JJwxO3mzgqWXZCCoErgxMlC9FHo3IkEOLDeFTb+g==" saltValue="OMoz00gg0/1RWyeKyVXS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0.249</v>
      </c>
      <c r="E2" s="65">
        <f>food_insecure</f>
        <v>0.249</v>
      </c>
      <c r="F2" s="65">
        <f>food_insecure</f>
        <v>0.249</v>
      </c>
      <c r="G2" s="65">
        <f>food_insecure</f>
        <v>0.249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0.249</v>
      </c>
      <c r="F5" s="65">
        <f>food_insecure</f>
        <v>0.249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0.249</v>
      </c>
      <c r="F8" s="65">
        <f>food_insecure</f>
        <v>0.249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0.249</v>
      </c>
      <c r="F9" s="65">
        <f>food_insecure</f>
        <v>0.249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0.6409999999999999</v>
      </c>
      <c r="E10" s="65">
        <f>IF(ISBLANK(comm_deliv), frac_children_health_facility,1)</f>
        <v>0.6409999999999999</v>
      </c>
      <c r="F10" s="65">
        <f>IF(ISBLANK(comm_deliv), frac_children_health_facility,1)</f>
        <v>0.6409999999999999</v>
      </c>
      <c r="G10" s="65">
        <f>IF(ISBLANK(comm_deliv), frac_children_health_facility,1)</f>
        <v>0.6409999999999999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0.249</v>
      </c>
      <c r="I15" s="65">
        <f>food_insecure</f>
        <v>0.249</v>
      </c>
      <c r="J15" s="65">
        <f>food_insecure</f>
        <v>0.249</v>
      </c>
      <c r="K15" s="65">
        <f>food_insecure</f>
        <v>0.249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0.878</v>
      </c>
      <c r="I18" s="65">
        <f>frac_PW_health_facility</f>
        <v>0.878</v>
      </c>
      <c r="J18" s="65">
        <f>frac_PW_health_facility</f>
        <v>0.878</v>
      </c>
      <c r="K18" s="65">
        <f>frac_PW_health_facility</f>
        <v>0.878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0.10199999999999999</v>
      </c>
      <c r="M24" s="65">
        <f>famplan_unmet_need</f>
        <v>0.10199999999999999</v>
      </c>
      <c r="N24" s="65">
        <f>famplan_unmet_need</f>
        <v>0.10199999999999999</v>
      </c>
      <c r="O24" s="65">
        <f>famplan_unmet_need</f>
        <v>0.10199999999999999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0.11500716789300197</v>
      </c>
      <c r="M25" s="65">
        <f>(1-food_insecure)*(0.49)+food_insecure*(0.7)</f>
        <v>0.54228999999999994</v>
      </c>
      <c r="N25" s="65">
        <f>(1-food_insecure)*(0.49)+food_insecure*(0.7)</f>
        <v>0.54228999999999994</v>
      </c>
      <c r="O25" s="65">
        <f>(1-food_insecure)*(0.49)+food_insecure*(0.7)</f>
        <v>0.54228999999999994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4.9288786239857989E-2</v>
      </c>
      <c r="M26" s="65">
        <f>(1-food_insecure)*(0.21)+food_insecure*(0.3)</f>
        <v>0.23241000000000001</v>
      </c>
      <c r="N26" s="65">
        <f>(1-food_insecure)*(0.21)+food_insecure*(0.3)</f>
        <v>0.23241000000000001</v>
      </c>
      <c r="O26" s="65">
        <f>(1-food_insecure)*(0.21)+food_insecure*(0.3)</f>
        <v>0.23241000000000001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4.7780919667139987E-2</v>
      </c>
      <c r="M27" s="65">
        <f>(1-food_insecure)*(0.3)</f>
        <v>0.2253</v>
      </c>
      <c r="N27" s="65">
        <f>(1-food_insecure)*(0.3)</f>
        <v>0.2253</v>
      </c>
      <c r="O27" s="65">
        <f>(1-food_insecure)*(0.3)</f>
        <v>0.2253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0.78792312620000016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TPAzFO9M20NReSJ29uolzTN0YN68BdCBjG7NonwzhNUlMJjJh9yXUlB68rRZk6ydSSIcGO+A14hzPd7bBYgRqw==" saltValue="7O6iNTqsxW5b7NmcCCfG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6EsrZbKpSqvdp+zvsPVPsvY4qwy4tEBfavBp0qcpB+jeK0vePuUk9P9QVpJfyViEBRKrr+TIRhxJTQcYstlf2Q==" saltValue="LtmfLEfDyhgmW1WwaiIcU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/Yq5rMSmcht37pqHa+prQlZudt/kRbB304FcKoBSHQX1+v6ztiCe9xCYwtehcAn1gpuXUIYhqOOMIq0LCg3vQg==" saltValue="pnSfDLrHO5HwxhlUJKrl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Fkdoe6iaUepaPw+/PWR7NZcxkcS7FjK/pnfFjWnsUVhvdF/3Qbxbpzt9DekiA+J7hK5OnYG7M8e5431b/6HxYA==" saltValue="8yOMjl5i2DJY2s0wT8p4b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uO5iONFp33fLvddJMPibJvJDdbR2D8wg9wMZ6bDjPzSKkZrd2wpvS2T4n/gZFxdsfQw0s5YeXT2gIsJAda9Pw==" saltValue="C2TOenvXlTFtECYY0h/bu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Nbsfc9mf5Phuy5A/llwTr3r9OJkOWJSiFKdOZ4u8LyHlDcjwsFznlyWuHscufArlKIkZTdbDylxKoY+Xa/aJ1g==" saltValue="mtEwgOAxY5UzmoPPvwsi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113762.2892</v>
      </c>
      <c r="C2" s="53">
        <v>282000</v>
      </c>
      <c r="D2" s="53">
        <v>560000</v>
      </c>
      <c r="E2" s="53">
        <v>536000</v>
      </c>
      <c r="F2" s="53">
        <v>416000</v>
      </c>
      <c r="G2" s="14">
        <f t="shared" ref="G2:G11" si="0">C2+D2+E2+F2</f>
        <v>1794000</v>
      </c>
      <c r="H2" s="14">
        <f t="shared" ref="H2:H11" si="1">(B2 + stillbirth*B2/(1000-stillbirth))/(1-abortion)</f>
        <v>120553.25617366064</v>
      </c>
      <c r="I2" s="14">
        <f t="shared" ref="I2:I11" si="2">G2-H2</f>
        <v>1673446.7438263393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112539.7856</v>
      </c>
      <c r="C3" s="53">
        <v>282000</v>
      </c>
      <c r="D3" s="53">
        <v>557000</v>
      </c>
      <c r="E3" s="53">
        <v>541000</v>
      </c>
      <c r="F3" s="53">
        <v>429000</v>
      </c>
      <c r="G3" s="14">
        <f t="shared" si="0"/>
        <v>1809000</v>
      </c>
      <c r="H3" s="14">
        <f t="shared" si="1"/>
        <v>119257.77600443755</v>
      </c>
      <c r="I3" s="14">
        <f t="shared" si="2"/>
        <v>1689742.2239955624</v>
      </c>
    </row>
    <row r="4" spans="1:9" ht="15.75" customHeight="1" x14ac:dyDescent="0.2">
      <c r="A4" s="7">
        <f t="shared" si="3"/>
        <v>2023</v>
      </c>
      <c r="B4" s="52">
        <v>111272.4512</v>
      </c>
      <c r="C4" s="53">
        <v>283000</v>
      </c>
      <c r="D4" s="53">
        <v>554000</v>
      </c>
      <c r="E4" s="53">
        <v>544000</v>
      </c>
      <c r="F4" s="53">
        <v>443000</v>
      </c>
      <c r="G4" s="14">
        <f t="shared" si="0"/>
        <v>1824000</v>
      </c>
      <c r="H4" s="14">
        <f t="shared" si="1"/>
        <v>117914.78888932864</v>
      </c>
      <c r="I4" s="14">
        <f t="shared" si="2"/>
        <v>1706085.2111106713</v>
      </c>
    </row>
    <row r="5" spans="1:9" ht="15.75" customHeight="1" x14ac:dyDescent="0.2">
      <c r="A5" s="7">
        <f t="shared" si="3"/>
        <v>2024</v>
      </c>
      <c r="B5" s="52">
        <v>109943.8002</v>
      </c>
      <c r="C5" s="53">
        <v>283000</v>
      </c>
      <c r="D5" s="53">
        <v>552000</v>
      </c>
      <c r="E5" s="53">
        <v>546000</v>
      </c>
      <c r="F5" s="53">
        <v>455000</v>
      </c>
      <c r="G5" s="14">
        <f t="shared" si="0"/>
        <v>1836000</v>
      </c>
      <c r="H5" s="14">
        <f t="shared" si="1"/>
        <v>116506.82491906431</v>
      </c>
      <c r="I5" s="14">
        <f t="shared" si="2"/>
        <v>1719493.1750809357</v>
      </c>
    </row>
    <row r="6" spans="1:9" ht="15.75" customHeight="1" x14ac:dyDescent="0.2">
      <c r="A6" s="7">
        <f t="shared" si="3"/>
        <v>2025</v>
      </c>
      <c r="B6" s="52">
        <v>108587.16</v>
      </c>
      <c r="C6" s="53">
        <v>283000</v>
      </c>
      <c r="D6" s="53">
        <v>549000</v>
      </c>
      <c r="E6" s="53">
        <v>547000</v>
      </c>
      <c r="F6" s="53">
        <v>468000</v>
      </c>
      <c r="G6" s="14">
        <f t="shared" si="0"/>
        <v>1847000</v>
      </c>
      <c r="H6" s="14">
        <f t="shared" si="1"/>
        <v>115069.20095143687</v>
      </c>
      <c r="I6" s="14">
        <f t="shared" si="2"/>
        <v>1731930.7990485632</v>
      </c>
    </row>
    <row r="7" spans="1:9" ht="15.75" customHeight="1" x14ac:dyDescent="0.2">
      <c r="A7" s="7">
        <f t="shared" si="3"/>
        <v>2026</v>
      </c>
      <c r="B7" s="52">
        <v>107652.7176</v>
      </c>
      <c r="C7" s="53">
        <v>283000</v>
      </c>
      <c r="D7" s="53">
        <v>548000</v>
      </c>
      <c r="E7" s="53">
        <v>548000</v>
      </c>
      <c r="F7" s="53">
        <v>480000</v>
      </c>
      <c r="G7" s="14">
        <f t="shared" si="0"/>
        <v>1859000</v>
      </c>
      <c r="H7" s="14">
        <f t="shared" si="1"/>
        <v>114078.97761100561</v>
      </c>
      <c r="I7" s="14">
        <f t="shared" si="2"/>
        <v>1744921.0223889945</v>
      </c>
    </row>
    <row r="8" spans="1:9" ht="15.75" customHeight="1" x14ac:dyDescent="0.2">
      <c r="A8" s="7">
        <f t="shared" si="3"/>
        <v>2027</v>
      </c>
      <c r="B8" s="52">
        <v>106681.232</v>
      </c>
      <c r="C8" s="53">
        <v>283000</v>
      </c>
      <c r="D8" s="53">
        <v>549000</v>
      </c>
      <c r="E8" s="53">
        <v>548000</v>
      </c>
      <c r="F8" s="53">
        <v>490000</v>
      </c>
      <c r="G8" s="14">
        <f t="shared" si="0"/>
        <v>1870000</v>
      </c>
      <c r="H8" s="14">
        <f t="shared" si="1"/>
        <v>113049.49980048154</v>
      </c>
      <c r="I8" s="14">
        <f t="shared" si="2"/>
        <v>1756950.5001995184</v>
      </c>
    </row>
    <row r="9" spans="1:9" ht="15.75" customHeight="1" x14ac:dyDescent="0.2">
      <c r="A9" s="7">
        <f t="shared" si="3"/>
        <v>2028</v>
      </c>
      <c r="B9" s="52">
        <v>105657.4414</v>
      </c>
      <c r="C9" s="53">
        <v>281000</v>
      </c>
      <c r="D9" s="53">
        <v>548000</v>
      </c>
      <c r="E9" s="53">
        <v>548000</v>
      </c>
      <c r="F9" s="53">
        <v>500000</v>
      </c>
      <c r="G9" s="14">
        <f t="shared" si="0"/>
        <v>1877000</v>
      </c>
      <c r="H9" s="14">
        <f t="shared" si="1"/>
        <v>111964.59467649087</v>
      </c>
      <c r="I9" s="14">
        <f t="shared" si="2"/>
        <v>1765035.4053235091</v>
      </c>
    </row>
    <row r="10" spans="1:9" ht="15.75" customHeight="1" x14ac:dyDescent="0.2">
      <c r="A10" s="7">
        <f t="shared" si="3"/>
        <v>2029</v>
      </c>
      <c r="B10" s="52">
        <v>104597.18640000001</v>
      </c>
      <c r="C10" s="53">
        <v>280000</v>
      </c>
      <c r="D10" s="53">
        <v>548000</v>
      </c>
      <c r="E10" s="53">
        <v>547000</v>
      </c>
      <c r="F10" s="53">
        <v>509000</v>
      </c>
      <c r="G10" s="14">
        <f t="shared" si="0"/>
        <v>1884000</v>
      </c>
      <c r="H10" s="14">
        <f t="shared" si="1"/>
        <v>110841.04843350263</v>
      </c>
      <c r="I10" s="14">
        <f t="shared" si="2"/>
        <v>1773158.9515664973</v>
      </c>
    </row>
    <row r="11" spans="1:9" ht="15.75" customHeight="1" x14ac:dyDescent="0.2">
      <c r="A11" s="7">
        <f t="shared" si="3"/>
        <v>2030</v>
      </c>
      <c r="B11" s="52">
        <v>103456.41800000001</v>
      </c>
      <c r="C11" s="53">
        <v>279000</v>
      </c>
      <c r="D11" s="53">
        <v>549000</v>
      </c>
      <c r="E11" s="53">
        <v>546000</v>
      </c>
      <c r="F11" s="53">
        <v>517000</v>
      </c>
      <c r="G11" s="14">
        <f t="shared" si="0"/>
        <v>1891000</v>
      </c>
      <c r="H11" s="14">
        <f t="shared" si="1"/>
        <v>109632.1825946811</v>
      </c>
      <c r="I11" s="14">
        <f t="shared" si="2"/>
        <v>1781367.8174053188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Y0uHvS6PKUbSJFAzuZRCRZ3v0fAJZQiUslh8xtVd9wrWzQ/6+wpQ59wBaGKLirjZY2jeceovaCttGXZymhnZrA==" saltValue="MEI5rSUl0/vCFxEZTTyHx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fsojHrgnK1BFx0hBggq31P17KgqlfnyBCIET0k7UjShYlBvcvN0jYDuYExhz1VdNBESmE10Huo2OQXs1UlU79Q==" saltValue="9qVleHj15oo7/UVwTGQeK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HZZV4CBSUoZqJccoxMYhsZ0wQAKQcXtffOvrv1XEDWUiNEREROIlWOumjnJc+CrQusz2DliRhpfgqWFpsApPCg==" saltValue="4g+WB8tSlfXTbKsATqMt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wJylNq3viTm94VSYBV05o1QI9ZwBNIcJ1P4f92bX9QH9Qs9MyuRqdN3yoiGPWELNTaaEietDJBHi/nQLTpTYw==" saltValue="jFDXTdAeBJfMdiI//tgI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/Uu9adPZZIAEhWSseWhi8Pt9P2U07Zc6CPulDxG7ncw1y0lwHxq5htzEqV9ShxSRZe53ovMsfnP/o6JZ1NCkPA==" saltValue="7jehmm4Nx8/DVm7Zpstj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ixWzXHhjrcRT+RYOz7vZ7yS9CTPvMg5ESYk9BxWOxOgAtMmAP8G1uiizgoTkHMdIPNrIdJOJ67H0saIwxOF0FA==" saltValue="KvtUAwUsxnLwGAO/lYZ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yAhUATmMJnKBwGGAp1tArNQf5GJfB33lsO7hBQWLxeBlPXvjT05Uq91NzVQg4l3vp3pXNYgFrOk8MYcGUeWmQ==" saltValue="ej6QXY0X5qchrCNFQbTA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zTxFIMa+uN2NWjFsZr7pOiJccXBl9Ic8kLtP8K4GjYyMYOdBZlT5zXQ1xX73gmtmDouG+7hHa/PfSnkWzAEFqQ==" saltValue="UrCeOkhRx2i3s5QJLLF9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V4tAlpdeS/Zytxx5lIMMyS9a2icw1HNyKaqwbd+LvQNVWtD9UkgPU1d7c6ZFWaTqHZqwSifBzeKE1VvBoM9rA==" saltValue="JYjV+t0djK5Gf8RVppAc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V4a3lV+cL4Cjvdd6H99k2HqjY+jg/TW+wDdaFeMyTw5xAV3iw2G9F8MVDN6OjDJa4XqZ8TUjisAV1T+71hWnzA==" saltValue="QEkFbJxhYtu65a10C+Ja1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0.18407741921508111</v>
      </c>
    </row>
    <row r="5" spans="1:8" ht="15.75" customHeight="1" x14ac:dyDescent="0.2">
      <c r="B5" s="16" t="s">
        <v>80</v>
      </c>
      <c r="C5" s="54">
        <v>8.4951891261662874E-2</v>
      </c>
    </row>
    <row r="6" spans="1:8" ht="15.75" customHeight="1" x14ac:dyDescent="0.2">
      <c r="B6" s="16" t="s">
        <v>81</v>
      </c>
      <c r="C6" s="54">
        <v>0.1465530639351029</v>
      </c>
    </row>
    <row r="7" spans="1:8" ht="15.75" customHeight="1" x14ac:dyDescent="0.2">
      <c r="B7" s="16" t="s">
        <v>82</v>
      </c>
      <c r="C7" s="54">
        <v>0.35495117807876869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0.20251883570787621</v>
      </c>
    </row>
    <row r="10" spans="1:8" ht="15.75" customHeight="1" x14ac:dyDescent="0.2">
      <c r="B10" s="16" t="s">
        <v>85</v>
      </c>
      <c r="C10" s="54">
        <v>2.6947611801508221E-2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6.2996146718429333E-2</v>
      </c>
      <c r="D14" s="54">
        <v>6.2996146718429333E-2</v>
      </c>
      <c r="E14" s="54">
        <v>6.2996146718429333E-2</v>
      </c>
      <c r="F14" s="54">
        <v>6.2996146718429333E-2</v>
      </c>
    </row>
    <row r="15" spans="1:8" ht="15.75" customHeight="1" x14ac:dyDescent="0.2">
      <c r="B15" s="16" t="s">
        <v>88</v>
      </c>
      <c r="C15" s="54">
        <v>0.2633258665386487</v>
      </c>
      <c r="D15" s="54">
        <v>0.2633258665386487</v>
      </c>
      <c r="E15" s="54">
        <v>0.2633258665386487</v>
      </c>
      <c r="F15" s="54">
        <v>0.2633258665386487</v>
      </c>
    </row>
    <row r="16" spans="1:8" ht="15.75" customHeight="1" x14ac:dyDescent="0.2">
      <c r="B16" s="16" t="s">
        <v>89</v>
      </c>
      <c r="C16" s="54">
        <v>3.2216482978368828E-2</v>
      </c>
      <c r="D16" s="54">
        <v>3.2216482978368828E-2</v>
      </c>
      <c r="E16" s="54">
        <v>3.2216482978368828E-2</v>
      </c>
      <c r="F16" s="54">
        <v>3.2216482978368828E-2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3.2332076727396991E-3</v>
      </c>
      <c r="D18" s="54">
        <v>3.2332076727396991E-3</v>
      </c>
      <c r="E18" s="54">
        <v>3.2332076727396991E-3</v>
      </c>
      <c r="F18" s="54">
        <v>3.2332076727396991E-3</v>
      </c>
    </row>
    <row r="19" spans="1:8" ht="15.75" customHeight="1" x14ac:dyDescent="0.2">
      <c r="B19" s="16" t="s">
        <v>92</v>
      </c>
      <c r="C19" s="54">
        <v>1.0726529549180561E-2</v>
      </c>
      <c r="D19" s="54">
        <v>1.0726529549180561E-2</v>
      </c>
      <c r="E19" s="54">
        <v>1.0726529549180561E-2</v>
      </c>
      <c r="F19" s="54">
        <v>1.0726529549180561E-2</v>
      </c>
    </row>
    <row r="20" spans="1:8" ht="15.75" customHeight="1" x14ac:dyDescent="0.2">
      <c r="B20" s="16" t="s">
        <v>93</v>
      </c>
      <c r="C20" s="54">
        <v>1.467992336741184E-2</v>
      </c>
      <c r="D20" s="54">
        <v>1.467992336741184E-2</v>
      </c>
      <c r="E20" s="54">
        <v>1.467992336741184E-2</v>
      </c>
      <c r="F20" s="54">
        <v>1.467992336741184E-2</v>
      </c>
    </row>
    <row r="21" spans="1:8" ht="15.75" customHeight="1" x14ac:dyDescent="0.2">
      <c r="B21" s="16" t="s">
        <v>94</v>
      </c>
      <c r="C21" s="54">
        <v>9.999429788820563E-2</v>
      </c>
      <c r="D21" s="54">
        <v>9.999429788820563E-2</v>
      </c>
      <c r="E21" s="54">
        <v>9.999429788820563E-2</v>
      </c>
      <c r="F21" s="54">
        <v>9.999429788820563E-2</v>
      </c>
    </row>
    <row r="22" spans="1:8" ht="15.75" customHeight="1" x14ac:dyDescent="0.2">
      <c r="B22" s="16" t="s">
        <v>95</v>
      </c>
      <c r="C22" s="54">
        <v>0.51282754528701535</v>
      </c>
      <c r="D22" s="54">
        <v>0.51282754528701535</v>
      </c>
      <c r="E22" s="54">
        <v>0.51282754528701535</v>
      </c>
      <c r="F22" s="54">
        <v>0.51282754528701535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3.4000000000000002E-2</v>
      </c>
    </row>
    <row r="27" spans="1:8" ht="15.75" customHeight="1" x14ac:dyDescent="0.2">
      <c r="B27" s="16" t="s">
        <v>102</v>
      </c>
      <c r="C27" s="54">
        <v>3.6400000000000002E-2</v>
      </c>
    </row>
    <row r="28" spans="1:8" ht="15.75" customHeight="1" x14ac:dyDescent="0.2">
      <c r="B28" s="16" t="s">
        <v>103</v>
      </c>
      <c r="C28" s="54">
        <v>0.29060000000000002</v>
      </c>
    </row>
    <row r="29" spans="1:8" ht="15.75" customHeight="1" x14ac:dyDescent="0.2">
      <c r="B29" s="16" t="s">
        <v>104</v>
      </c>
      <c r="C29" s="54">
        <v>0.1842</v>
      </c>
    </row>
    <row r="30" spans="1:8" ht="15.75" customHeight="1" x14ac:dyDescent="0.2">
      <c r="B30" s="16" t="s">
        <v>2</v>
      </c>
      <c r="C30" s="54">
        <v>8.8900000000000007E-2</v>
      </c>
    </row>
    <row r="31" spans="1:8" ht="15.75" customHeight="1" x14ac:dyDescent="0.2">
      <c r="B31" s="16" t="s">
        <v>105</v>
      </c>
      <c r="C31" s="54">
        <v>4.6799999999999987E-2</v>
      </c>
    </row>
    <row r="32" spans="1:8" ht="15.75" customHeight="1" x14ac:dyDescent="0.2">
      <c r="B32" s="16" t="s">
        <v>106</v>
      </c>
      <c r="C32" s="54">
        <v>5.1799999999999999E-2</v>
      </c>
    </row>
    <row r="33" spans="2:3" ht="15.75" customHeight="1" x14ac:dyDescent="0.2">
      <c r="B33" s="16" t="s">
        <v>107</v>
      </c>
      <c r="C33" s="54">
        <v>0.1014</v>
      </c>
    </row>
    <row r="34" spans="2:3" ht="15.75" customHeight="1" x14ac:dyDescent="0.2">
      <c r="B34" s="16" t="s">
        <v>108</v>
      </c>
      <c r="C34" s="54">
        <v>0.1659000000022352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Jn3dg9xfO0ItoLtpn1hQ6gt9GE85Yw0Ji6PMvSaNAO+KKUc8B2aOpyqPw1BcLupLZZJwmOG+NrRZ0r9C89ZC2g==" saltValue="2LAYKUfWmJmhDTCBqSeKx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0.74564236402511597</v>
      </c>
      <c r="D2" s="55">
        <v>0.74564236402511597</v>
      </c>
      <c r="E2" s="55">
        <v>0.61346232891082797</v>
      </c>
      <c r="F2" s="55">
        <v>0.49371132254600503</v>
      </c>
      <c r="G2" s="55">
        <v>0.41734912991523698</v>
      </c>
    </row>
    <row r="3" spans="1:15" ht="15.75" customHeight="1" x14ac:dyDescent="0.2">
      <c r="B3" s="7" t="s">
        <v>113</v>
      </c>
      <c r="C3" s="55">
        <v>0.17762504518032099</v>
      </c>
      <c r="D3" s="55">
        <v>0.17762504518032099</v>
      </c>
      <c r="E3" s="55">
        <v>0.25715556740760798</v>
      </c>
      <c r="F3" s="55">
        <v>0.29073488712310802</v>
      </c>
      <c r="G3" s="55">
        <v>0.343142509460449</v>
      </c>
    </row>
    <row r="4" spans="1:15" ht="15.75" customHeight="1" x14ac:dyDescent="0.2">
      <c r="B4" s="7" t="s">
        <v>114</v>
      </c>
      <c r="C4" s="56">
        <v>5.2427388727664913E-2</v>
      </c>
      <c r="D4" s="56">
        <v>5.2427388727664913E-2</v>
      </c>
      <c r="E4" s="56">
        <v>8.9375786483287797E-2</v>
      </c>
      <c r="F4" s="56">
        <v>0.143905699253082</v>
      </c>
      <c r="G4" s="56">
        <v>0.17227077484130901</v>
      </c>
    </row>
    <row r="5" spans="1:15" ht="15.75" customHeight="1" x14ac:dyDescent="0.2">
      <c r="B5" s="7" t="s">
        <v>115</v>
      </c>
      <c r="C5" s="56">
        <v>1.9539903849363299E-2</v>
      </c>
      <c r="D5" s="56">
        <v>1.9539903849363299E-2</v>
      </c>
      <c r="E5" s="56">
        <v>3.6897927522659302E-2</v>
      </c>
      <c r="F5" s="56">
        <v>6.6088013350963606E-2</v>
      </c>
      <c r="G5" s="56">
        <v>6.4559340476989704E-2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0.86310732364654497</v>
      </c>
      <c r="D8" s="55">
        <v>0.86310732364654497</v>
      </c>
      <c r="E8" s="55">
        <v>0.93846285343170199</v>
      </c>
      <c r="F8" s="55">
        <v>0.92167711257934604</v>
      </c>
      <c r="G8" s="55">
        <v>0.93781381845474199</v>
      </c>
    </row>
    <row r="9" spans="1:15" ht="15.75" customHeight="1" x14ac:dyDescent="0.2">
      <c r="B9" s="7" t="s">
        <v>118</v>
      </c>
      <c r="C9" s="55">
        <v>7.8862711787223802E-2</v>
      </c>
      <c r="D9" s="55">
        <v>7.8862711787223802E-2</v>
      </c>
      <c r="E9" s="55">
        <v>4.6131510287523297E-2</v>
      </c>
      <c r="F9" s="55">
        <v>5.5290792137384387E-2</v>
      </c>
      <c r="G9" s="55">
        <v>5.0669163465499899E-2</v>
      </c>
    </row>
    <row r="10" spans="1:15" ht="15.75" customHeight="1" x14ac:dyDescent="0.2">
      <c r="B10" s="7" t="s">
        <v>119</v>
      </c>
      <c r="C10" s="56">
        <v>1.71395614743233E-2</v>
      </c>
      <c r="D10" s="56">
        <v>1.71395614743233E-2</v>
      </c>
      <c r="E10" s="56">
        <v>6.8579628132283696E-3</v>
      </c>
      <c r="F10" s="56">
        <v>1.0644786991179E-2</v>
      </c>
      <c r="G10" s="56">
        <v>6.4862035214901014E-3</v>
      </c>
    </row>
    <row r="11" spans="1:15" ht="15.75" customHeight="1" x14ac:dyDescent="0.2">
      <c r="B11" s="7" t="s">
        <v>120</v>
      </c>
      <c r="C11" s="56">
        <v>2.4188611656427401E-2</v>
      </c>
      <c r="D11" s="56">
        <v>2.4188611656427401E-2</v>
      </c>
      <c r="E11" s="56">
        <v>7.1414816193282604E-3</v>
      </c>
      <c r="F11" s="56">
        <v>3.73307452537119E-3</v>
      </c>
      <c r="G11" s="56">
        <v>3.3824217971414302E-3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0.39236330375000011</v>
      </c>
      <c r="D14" s="57">
        <v>0.36913915626799998</v>
      </c>
      <c r="E14" s="57">
        <v>0.36913915626799998</v>
      </c>
      <c r="F14" s="57">
        <v>0.23508163157600001</v>
      </c>
      <c r="G14" s="57">
        <v>0.23508163157600001</v>
      </c>
      <c r="H14" s="58">
        <v>0.25700000000000001</v>
      </c>
      <c r="I14" s="58">
        <v>0.25700000000000001</v>
      </c>
      <c r="J14" s="58">
        <v>0.25700000000000001</v>
      </c>
      <c r="K14" s="58">
        <v>0.25700000000000001</v>
      </c>
      <c r="L14" s="58">
        <v>0.168980587067</v>
      </c>
      <c r="M14" s="58">
        <v>0.13807983688200001</v>
      </c>
      <c r="N14" s="58">
        <v>0.1362747280595</v>
      </c>
      <c r="O14" s="58">
        <v>0.149230884057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0.22489668616034567</v>
      </c>
      <c r="D15" s="55">
        <f t="shared" si="0"/>
        <v>0.21158495757186152</v>
      </c>
      <c r="E15" s="55">
        <f t="shared" si="0"/>
        <v>0.21158495757186152</v>
      </c>
      <c r="F15" s="55">
        <f t="shared" si="0"/>
        <v>0.13474522059865204</v>
      </c>
      <c r="G15" s="55">
        <f t="shared" si="0"/>
        <v>0.13474522059865204</v>
      </c>
      <c r="H15" s="55">
        <f t="shared" si="0"/>
        <v>0.14730849646437871</v>
      </c>
      <c r="I15" s="55">
        <f t="shared" si="0"/>
        <v>0.14730849646437871</v>
      </c>
      <c r="J15" s="55">
        <f t="shared" si="0"/>
        <v>0.14730849646437871</v>
      </c>
      <c r="K15" s="55">
        <f t="shared" si="0"/>
        <v>0.14730849646437871</v>
      </c>
      <c r="L15" s="55">
        <f t="shared" si="0"/>
        <v>9.6857105885244377E-2</v>
      </c>
      <c r="M15" s="55">
        <f t="shared" si="0"/>
        <v>7.9145265226202674E-2</v>
      </c>
      <c r="N15" s="55">
        <f t="shared" si="0"/>
        <v>7.8110604266681025E-2</v>
      </c>
      <c r="O15" s="55">
        <f t="shared" si="0"/>
        <v>8.5536876095278949E-2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kU1fkH2PfkRXaaZL8rI/nW6STK1EfDNiLw8vkmUl5LExKh/Uaq/FnH/U1yH8NrGZyN0ZmwbX8+hAvKjn1E72wg==" saltValue="VVIG8SQqio+4fpA7pJBw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0.48034974932670599</v>
      </c>
      <c r="D2" s="56">
        <v>0.27199479999999998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0.136439979076385</v>
      </c>
      <c r="D3" s="56">
        <v>0.1572112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0.350522041320801</v>
      </c>
      <c r="D4" s="56">
        <v>0.49163960000000001</v>
      </c>
      <c r="E4" s="56">
        <v>0.75345808267593395</v>
      </c>
      <c r="F4" s="56">
        <v>0.56451863050460804</v>
      </c>
      <c r="G4" s="56">
        <v>0</v>
      </c>
    </row>
    <row r="5" spans="1:7" x14ac:dyDescent="0.2">
      <c r="B5" s="98" t="s">
        <v>132</v>
      </c>
      <c r="C5" s="55">
        <v>3.26882302761081E-2</v>
      </c>
      <c r="D5" s="55">
        <v>7.9154399999999903E-2</v>
      </c>
      <c r="E5" s="55">
        <v>0.246541917324066</v>
      </c>
      <c r="F5" s="55">
        <v>0.43548136949539201</v>
      </c>
      <c r="G5" s="55">
        <v>1</v>
      </c>
    </row>
  </sheetData>
  <sheetProtection algorithmName="SHA-512" hashValue="MW9uQVjGrunV3dTrg7hzugsSAUKWtuWxuc1bqkNM6r7T2sZ9nCY7DozG7Ls42PWun/yp06gIsUnaRpxzGySmAQ==" saltValue="VKFRSAM6nnecZ4IGxrRhJ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K1b0McCJQy5/ARj1Z/XnaODenkxFwu895aejm3V/luIHFnjcExTMT9p1270Wg1wsYV7nm99bnB8WNGgwoervAw==" saltValue="4lSniOs3rrtzA2J/i6Gz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HAFYVUF9bFmlWxKKx76gnNqfiSvQFCMZi7M/AQhdPgqeYGISjMwh9sEZj76bp7dzHpeLJu4lpwesp67pW2sjwQ==" saltValue="ymgcU3YxOvhNg6+wJ9iSq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bqsldz6+N05fNsq9uLGQAulqb3o+oHcWAu3xTLhe0FHvBK0SifcjOQrRWykW+dyu/P5q7ol4DjkbwgX18taHBA==" saltValue="xyCtF35ZrN2IwYPAM5pC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DrHHYtp1QoX89/Qn/FkKhZUyyJxJRuoybpf9A1htqNR1qTZAHP7hSitdej/673gQ5AaveBMY719CLfpYkHCsHA==" saltValue="0nQPd3C1I5mY1HSIsC2q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2022-02-02T07:55:07Z</dcterms:modified>
</cp:coreProperties>
</file>