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129E13F3-1FE6-4370-917B-E7CCDAE8E50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2" i="2" s="1"/>
  <c r="C33" i="1"/>
  <c r="C20" i="1"/>
  <c r="I2" i="2" l="1"/>
  <c r="I6" i="2"/>
  <c r="I10" i="2"/>
  <c r="A21" i="2"/>
  <c r="A37" i="2"/>
  <c r="A19" i="2"/>
  <c r="A25" i="2"/>
  <c r="A27" i="2"/>
  <c r="A13" i="2"/>
  <c r="A29" i="2"/>
  <c r="A39" i="2"/>
  <c r="A35" i="2"/>
  <c r="A26" i="2"/>
  <c r="A17" i="2"/>
  <c r="A33" i="2"/>
  <c r="I39" i="2"/>
  <c r="I5" i="2"/>
  <c r="I9" i="2"/>
  <c r="A18" i="2"/>
  <c r="A34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<sst xmlns="http://schemas.openxmlformats.org/spreadsheetml/2006/main" count="2092" uniqueCount="337">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</sst>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28161226</v>
      </c>
    </row>
    <row r="8" spans="1:3" ht="15" customHeight="1" x14ac:dyDescent="0.2">
      <c r="B8" s="7" t="s">
        <v>19</v>
      </c>
      <c r="C8" s="46">
        <v>0.24299999999999999</v>
      </c>
    </row>
    <row r="9" spans="1:3" ht="15" customHeight="1" x14ac:dyDescent="0.2">
      <c r="B9" s="7" t="s">
        <v>20</v>
      </c>
      <c r="C9" s="47">
        <v>2.1600000000000001E-2</v>
      </c>
    </row>
    <row r="10" spans="1:3" ht="15" customHeight="1" x14ac:dyDescent="0.2">
      <c r="B10" s="7" t="s">
        <v>21</v>
      </c>
      <c r="C10" s="47">
        <v>0.40135768890380902</v>
      </c>
    </row>
    <row r="11" spans="1:3" ht="15" customHeight="1" x14ac:dyDescent="0.2">
      <c r="B11" s="7" t="s">
        <v>22</v>
      </c>
      <c r="C11" s="46">
        <v>0.36599999999999999</v>
      </c>
    </row>
    <row r="12" spans="1:3" ht="15" customHeight="1" x14ac:dyDescent="0.2">
      <c r="B12" s="7" t="s">
        <v>23</v>
      </c>
      <c r="C12" s="46">
        <v>0.64400000000000002</v>
      </c>
    </row>
    <row r="13" spans="1:3" ht="15" customHeight="1" x14ac:dyDescent="0.2">
      <c r="B13" s="7" t="s">
        <v>24</v>
      </c>
      <c r="C13" s="46">
        <v>0.53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6.6199999999999995E-2</v>
      </c>
    </row>
    <row r="24" spans="1:3" ht="15" customHeight="1" x14ac:dyDescent="0.2">
      <c r="B24" s="12" t="s">
        <v>33</v>
      </c>
      <c r="C24" s="47">
        <v>0.55289999999999995</v>
      </c>
    </row>
    <row r="25" spans="1:3" ht="15" customHeight="1" x14ac:dyDescent="0.2">
      <c r="B25" s="12" t="s">
        <v>34</v>
      </c>
      <c r="C25" s="47">
        <v>0.33850000000000002</v>
      </c>
    </row>
    <row r="26" spans="1:3" ht="15" customHeight="1" x14ac:dyDescent="0.2">
      <c r="B26" s="12" t="s">
        <v>35</v>
      </c>
      <c r="C26" s="47">
        <v>4.24E-2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0.21099999999999999</v>
      </c>
    </row>
    <row r="30" spans="1:3" ht="14.25" customHeight="1" x14ac:dyDescent="0.2">
      <c r="B30" s="22" t="s">
        <v>38</v>
      </c>
      <c r="C30" s="49">
        <v>0.13</v>
      </c>
    </row>
    <row r="31" spans="1:3" ht="14.25" customHeight="1" x14ac:dyDescent="0.2">
      <c r="B31" s="22" t="s">
        <v>39</v>
      </c>
      <c r="C31" s="49">
        <v>0.16600000000000001</v>
      </c>
    </row>
    <row r="32" spans="1:3" ht="14.25" customHeight="1" x14ac:dyDescent="0.2">
      <c r="B32" s="22" t="s">
        <v>40</v>
      </c>
      <c r="C32" s="49">
        <v>0.49299999999999999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41.215947695787101</v>
      </c>
    </row>
    <row r="38" spans="1:5" ht="15" customHeight="1" x14ac:dyDescent="0.2">
      <c r="B38" s="28" t="s">
        <v>45</v>
      </c>
      <c r="C38" s="117">
        <v>55.663825037745802</v>
      </c>
      <c r="D38" s="9"/>
      <c r="E38" s="10"/>
    </row>
    <row r="39" spans="1:5" ht="15" customHeight="1" x14ac:dyDescent="0.2">
      <c r="B39" s="28" t="s">
        <v>46</v>
      </c>
      <c r="C39" s="117">
        <v>67.241911859455101</v>
      </c>
      <c r="D39" s="9"/>
      <c r="E39" s="9"/>
    </row>
    <row r="40" spans="1:5" ht="15" customHeight="1" x14ac:dyDescent="0.2">
      <c r="B40" s="28" t="s">
        <v>47</v>
      </c>
      <c r="C40" s="117">
        <v>140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30.625200799999998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3.5178300000000003E-2</v>
      </c>
      <c r="D45" s="9"/>
    </row>
    <row r="46" spans="1:5" ht="15.75" customHeight="1" x14ac:dyDescent="0.2">
      <c r="B46" s="28" t="s">
        <v>52</v>
      </c>
      <c r="C46" s="47">
        <v>0.122609</v>
      </c>
      <c r="D46" s="9"/>
    </row>
    <row r="47" spans="1:5" ht="15.75" customHeight="1" x14ac:dyDescent="0.2">
      <c r="B47" s="28" t="s">
        <v>53</v>
      </c>
      <c r="C47" s="47">
        <v>0.43473499999999998</v>
      </c>
      <c r="D47" s="9"/>
      <c r="E47" s="10"/>
    </row>
    <row r="48" spans="1:5" ht="15" customHeight="1" x14ac:dyDescent="0.2">
      <c r="B48" s="28" t="s">
        <v>54</v>
      </c>
      <c r="C48" s="48">
        <v>0.40747770000000011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0.3895318552653132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6rM7VoaDM+G264Ns+//vl192X6LwWhF2e9fiaq2Ts1KO3J9rtl57q7u+3JmvikRXStLIk0VUzA/2sIceOW2xSQ==" saltValue="80x7qy/m9Gy3Z6q2GZPh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0.12550434191929599</v>
      </c>
      <c r="C2" s="115">
        <v>0.95</v>
      </c>
      <c r="D2" s="116">
        <v>40.804970183945777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42.58615056038073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144.36250163639161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0.35340291379351968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13.60386246040132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13.60386246040132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13.60386246040132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13.60386246040132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13.60386246040132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13.60386246040132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3.6613000000000001E-3</v>
      </c>
      <c r="C16" s="115">
        <v>0.95</v>
      </c>
      <c r="D16" s="116">
        <v>0.34310519825139207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0.1497243</v>
      </c>
      <c r="C18" s="115">
        <v>0.95</v>
      </c>
      <c r="D18" s="116">
        <v>3.409349542067845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0.1497243</v>
      </c>
      <c r="C19" s="115">
        <v>0.95</v>
      </c>
      <c r="D19" s="116">
        <v>3.409349542067845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0.65900899999999996</v>
      </c>
      <c r="C21" s="115">
        <v>0.95</v>
      </c>
      <c r="D21" s="116">
        <v>2.9700350988978812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23.2491944224648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4.5011360215453697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0.49314968078089999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0.29442049999999997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19.603625971319889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0.1247952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0.222</v>
      </c>
      <c r="C29" s="115">
        <v>0.95</v>
      </c>
      <c r="D29" s="116">
        <v>74.335829708896085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1.9602832307524181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0.69222512641099732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0.35662080000000002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8.4161140000000009E-2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0.28372551508411997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0.59606912458763395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3.614453252824553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0.59869495032297004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5zyeE0lp1NsUOHQjVjXLQcCsUooVctClqDqTRSAzW+IonbYyAa+2m+x4E/ajhz67hqJLPsN2gSFlgo1KLVsj5A==" saltValue="gJD4GtjC8vAPSYcVEnZ5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DkJImWue8qmsdvHicvCnCuuE4VbUvMwvMoNAVgCvycTxk5DgtFt6UQa5AnJwaLgsP7dOe0hn+I9p2k/GbeO7ag==" saltValue="7X99ic3QBvxpRQYmjrSI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BCrUcjUSpEIrWSXH8Xl7ndmMQLCxb/FTWYgkBnjtx1Q0urTPrEaEaH5VuI+jKwHwfEpdfmvBXZVVxtkimx8YqA==" saltValue="CG0Ie8aGbIpuF87IAGBi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0.20010143667459479</v>
      </c>
      <c r="C3" s="18">
        <f>frac_mam_1_5months * 2.6</f>
        <v>0.20010143667459479</v>
      </c>
      <c r="D3" s="18">
        <f>frac_mam_6_11months * 2.6</f>
        <v>0.21121167540550218</v>
      </c>
      <c r="E3" s="18">
        <f>frac_mam_12_23months * 2.6</f>
        <v>0.13658372908830652</v>
      </c>
      <c r="F3" s="18">
        <f>frac_mam_24_59months * 2.6</f>
        <v>8.9024348556995286E-2</v>
      </c>
    </row>
    <row r="4" spans="1:6" ht="15.75" customHeight="1" x14ac:dyDescent="0.2">
      <c r="A4" s="4" t="s">
        <v>208</v>
      </c>
      <c r="B4" s="18">
        <f>frac_sam_1month * 2.6</f>
        <v>0.16490840166807164</v>
      </c>
      <c r="C4" s="18">
        <f>frac_sam_1_5months * 2.6</f>
        <v>0.16490840166807164</v>
      </c>
      <c r="D4" s="18">
        <f>frac_sam_6_11months * 2.6</f>
        <v>0.12208314687013613</v>
      </c>
      <c r="E4" s="18">
        <f>frac_sam_12_23months * 2.6</f>
        <v>5.5262035131454577E-2</v>
      </c>
      <c r="F4" s="18">
        <f>frac_sam_24_59months * 2.6</f>
        <v>3.3276657573878682E-2</v>
      </c>
    </row>
  </sheetData>
  <sheetProtection algorithmName="SHA-512" hashValue="bG/SKtQWkhOQWYgkyWZXxxaxlaREV/mQIA9SFgCLzGZPWx6ZnZX7ktakRHCPZeIPDkTZviwZUVV/WwEksMMDng==" saltValue="lY7SiQVE7h9eQtki6yYG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0.64400000000000002</v>
      </c>
      <c r="E10" s="65">
        <f>IF(ISBLANK(comm_deliv), frac_children_health_facility,1)</f>
        <v>0.64400000000000002</v>
      </c>
      <c r="F10" s="65">
        <f>IF(ISBLANK(comm_deliv), frac_children_health_facility,1)</f>
        <v>0.64400000000000002</v>
      </c>
      <c r="G10" s="65">
        <f>IF(ISBLANK(comm_deliv), frac_children_health_facility,1)</f>
        <v>0.64400000000000002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0.36599999999999999</v>
      </c>
      <c r="I18" s="65">
        <f>frac_PW_health_facility</f>
        <v>0.36599999999999999</v>
      </c>
      <c r="J18" s="65">
        <f>frac_PW_health_facility</f>
        <v>0.36599999999999999</v>
      </c>
      <c r="K18" s="65">
        <f>frac_PW_health_facility</f>
        <v>0.36599999999999999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2.1600000000000001E-2</v>
      </c>
      <c r="I19" s="65">
        <f>frac_malaria_risk</f>
        <v>2.1600000000000001E-2</v>
      </c>
      <c r="J19" s="65">
        <f>frac_malaria_risk</f>
        <v>2.1600000000000001E-2</v>
      </c>
      <c r="K19" s="65">
        <f>frac_malaria_risk</f>
        <v>2.1600000000000001E-2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</v>
      </c>
      <c r="M24" s="65">
        <f>famplan_unmet_need</f>
        <v>0.53</v>
      </c>
      <c r="N24" s="65">
        <f>famplan_unmet_need</f>
        <v>0.53</v>
      </c>
      <c r="O24" s="65">
        <f>famplan_unmet_need</f>
        <v>0.53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0.32388344957237214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0.13880719267387379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0.13595166884994495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0.40135768890380902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2.1600000000000001E-2</v>
      </c>
      <c r="D34" s="65">
        <f t="shared" si="3"/>
        <v>2.1600000000000001E-2</v>
      </c>
      <c r="E34" s="65">
        <f t="shared" si="3"/>
        <v>2.1600000000000001E-2</v>
      </c>
      <c r="F34" s="65">
        <f t="shared" si="3"/>
        <v>2.1600000000000001E-2</v>
      </c>
      <c r="G34" s="65">
        <f t="shared" si="3"/>
        <v>2.1600000000000001E-2</v>
      </c>
      <c r="H34" s="65">
        <f t="shared" si="3"/>
        <v>2.1600000000000001E-2</v>
      </c>
      <c r="I34" s="65">
        <f t="shared" si="3"/>
        <v>2.1600000000000001E-2</v>
      </c>
      <c r="J34" s="65">
        <f t="shared" si="3"/>
        <v>2.1600000000000001E-2</v>
      </c>
      <c r="K34" s="65">
        <f t="shared" si="3"/>
        <v>2.1600000000000001E-2</v>
      </c>
      <c r="L34" s="65">
        <f t="shared" si="3"/>
        <v>2.1600000000000001E-2</v>
      </c>
      <c r="M34" s="65">
        <f t="shared" si="3"/>
        <v>2.1600000000000001E-2</v>
      </c>
      <c r="N34" s="65">
        <f t="shared" si="3"/>
        <v>2.1600000000000001E-2</v>
      </c>
      <c r="O34" s="65">
        <f t="shared" si="3"/>
        <v>2.1600000000000001E-2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HO2j/hAg3RDyyRJWcNdYJBn8uFlBM0dZjNvSiF3LnXFnoGnlCFN/PSr8LPNhbQvm1N3stNU2cbICa26CJscxQ==" saltValue="Ex4buG02AC3UPD5BNUlz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QDbHOI4CIcV3sbwg71MI1b/a050obTIT+Eyc8pGQK7RoBu0Ewx0lBM6IzDEuftdpKlsGfEwyirDygouioQ/pqw==" saltValue="GGH5BHTED9SVyS8YnpD+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7NHG6H4WQAQibT2M1F4ZLTY1Gio/549o1VxiNDQ/r+fe4SxE1wjoyINIABfoUghffyhwKPJJsYSYoadCsQT6lA==" saltValue="5iZ3F8/Ghc7VSa1DpbgI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5bLdKDJckD/qaoyu4CnYRg9Jdc1AVW8BMuee7Fz8w8we1+jkFRWLIkRcfBE0rwRGlOrUCOFixPXfb9gabjsMg==" saltValue="o/2gnBsKEh4Qv/YVGB47W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3cWRly0REhfdzy+zQibR7YMqp/ZkClrPLgnOK51m7T66YsXK+IFrIIH04nC1cbpz8tFMky6QX0c+TVxvReJiQ==" saltValue="CBiwOogYHBrnEtn/lVxL9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l0dg6SGVYD+SNnl7p4aU1TmCAJy6iB6qmhnm6+7aBrOXiOlotigyPV1gKdcDcsr2Euk3d0lI6TZ23BjcR3bEw==" saltValue="zrICZAG0HtB8mAKSybd2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5414497.8104000008</v>
      </c>
      <c r="C2" s="53">
        <v>9440000</v>
      </c>
      <c r="D2" s="53">
        <v>18070000</v>
      </c>
      <c r="E2" s="53">
        <v>15274000</v>
      </c>
      <c r="F2" s="53">
        <v>10510000</v>
      </c>
      <c r="G2" s="14">
        <f t="shared" ref="G2:G11" si="0">C2+D2+E2+F2</f>
        <v>53294000</v>
      </c>
      <c r="H2" s="14">
        <f t="shared" ref="H2:H11" si="1">(B2 + stillbirth*B2/(1000-stillbirth))/(1-abortion)</f>
        <v>5854881.135162428</v>
      </c>
      <c r="I2" s="14">
        <f t="shared" ref="I2:I11" si="2">G2-H2</f>
        <v>47439118.864837572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5398707.8656000001</v>
      </c>
      <c r="C3" s="53">
        <v>9660000</v>
      </c>
      <c r="D3" s="53">
        <v>18103000</v>
      </c>
      <c r="E3" s="53">
        <v>15685000</v>
      </c>
      <c r="F3" s="53">
        <v>10865000</v>
      </c>
      <c r="G3" s="14">
        <f t="shared" si="0"/>
        <v>54313000</v>
      </c>
      <c r="H3" s="14">
        <f t="shared" si="1"/>
        <v>5837806.9293594062</v>
      </c>
      <c r="I3" s="14">
        <f t="shared" si="2"/>
        <v>48475193.070640594</v>
      </c>
    </row>
    <row r="4" spans="1:9" ht="15.75" customHeight="1" x14ac:dyDescent="0.2">
      <c r="A4" s="7">
        <f t="shared" si="3"/>
        <v>2023</v>
      </c>
      <c r="B4" s="52">
        <v>5378321.7144000009</v>
      </c>
      <c r="C4" s="53">
        <v>9932000</v>
      </c>
      <c r="D4" s="53">
        <v>18125000</v>
      </c>
      <c r="E4" s="53">
        <v>16064000</v>
      </c>
      <c r="F4" s="53">
        <v>11244000</v>
      </c>
      <c r="G4" s="14">
        <f t="shared" si="0"/>
        <v>55365000</v>
      </c>
      <c r="H4" s="14">
        <f t="shared" si="1"/>
        <v>5815762.6888298066</v>
      </c>
      <c r="I4" s="14">
        <f t="shared" si="2"/>
        <v>49549237.311170191</v>
      </c>
    </row>
    <row r="5" spans="1:9" ht="15.75" customHeight="1" x14ac:dyDescent="0.2">
      <c r="A5" s="7">
        <f t="shared" si="3"/>
        <v>2024</v>
      </c>
      <c r="B5" s="52">
        <v>5353292.6304000011</v>
      </c>
      <c r="C5" s="53">
        <v>10217000</v>
      </c>
      <c r="D5" s="53">
        <v>18167000</v>
      </c>
      <c r="E5" s="53">
        <v>16404000</v>
      </c>
      <c r="F5" s="53">
        <v>11649000</v>
      </c>
      <c r="G5" s="14">
        <f t="shared" si="0"/>
        <v>56437000</v>
      </c>
      <c r="H5" s="14">
        <f t="shared" si="1"/>
        <v>5788697.8867237801</v>
      </c>
      <c r="I5" s="14">
        <f t="shared" si="2"/>
        <v>50648302.113276221</v>
      </c>
    </row>
    <row r="6" spans="1:9" ht="15.75" customHeight="1" x14ac:dyDescent="0.2">
      <c r="A6" s="7">
        <f t="shared" si="3"/>
        <v>2025</v>
      </c>
      <c r="B6" s="52">
        <v>5323605.568</v>
      </c>
      <c r="C6" s="53">
        <v>10489000</v>
      </c>
      <c r="D6" s="53">
        <v>18256000</v>
      </c>
      <c r="E6" s="53">
        <v>16701000</v>
      </c>
      <c r="F6" s="53">
        <v>12083000</v>
      </c>
      <c r="G6" s="14">
        <f t="shared" si="0"/>
        <v>57529000</v>
      </c>
      <c r="H6" s="14">
        <f t="shared" si="1"/>
        <v>5756596.2537209373</v>
      </c>
      <c r="I6" s="14">
        <f t="shared" si="2"/>
        <v>51772403.746279061</v>
      </c>
    </row>
    <row r="7" spans="1:9" ht="15.75" customHeight="1" x14ac:dyDescent="0.2">
      <c r="A7" s="7">
        <f t="shared" si="3"/>
        <v>2026</v>
      </c>
      <c r="B7" s="52">
        <v>5320208.7936000004</v>
      </c>
      <c r="C7" s="53">
        <v>10742000</v>
      </c>
      <c r="D7" s="53">
        <v>18396000</v>
      </c>
      <c r="E7" s="53">
        <v>16955000</v>
      </c>
      <c r="F7" s="53">
        <v>12529000</v>
      </c>
      <c r="G7" s="14">
        <f t="shared" si="0"/>
        <v>58622000</v>
      </c>
      <c r="H7" s="14">
        <f t="shared" si="1"/>
        <v>5752923.2057206659</v>
      </c>
      <c r="I7" s="14">
        <f t="shared" si="2"/>
        <v>52869076.794279337</v>
      </c>
    </row>
    <row r="8" spans="1:9" ht="15.75" customHeight="1" x14ac:dyDescent="0.2">
      <c r="A8" s="7">
        <f t="shared" si="3"/>
        <v>2027</v>
      </c>
      <c r="B8" s="52">
        <v>5313180.2696000002</v>
      </c>
      <c r="C8" s="53">
        <v>10984000</v>
      </c>
      <c r="D8" s="53">
        <v>18577000</v>
      </c>
      <c r="E8" s="53">
        <v>17171000</v>
      </c>
      <c r="F8" s="53">
        <v>13000000</v>
      </c>
      <c r="G8" s="14">
        <f t="shared" si="0"/>
        <v>59732000</v>
      </c>
      <c r="H8" s="14">
        <f t="shared" si="1"/>
        <v>5745323.0230229115</v>
      </c>
      <c r="I8" s="14">
        <f t="shared" si="2"/>
        <v>53986676.976977088</v>
      </c>
    </row>
    <row r="9" spans="1:9" ht="15.75" customHeight="1" x14ac:dyDescent="0.2">
      <c r="A9" s="7">
        <f t="shared" si="3"/>
        <v>2028</v>
      </c>
      <c r="B9" s="52">
        <v>5302655.902400001</v>
      </c>
      <c r="C9" s="53">
        <v>11208000</v>
      </c>
      <c r="D9" s="53">
        <v>18807000</v>
      </c>
      <c r="E9" s="53">
        <v>17348000</v>
      </c>
      <c r="F9" s="53">
        <v>13483000</v>
      </c>
      <c r="G9" s="14">
        <f t="shared" si="0"/>
        <v>60846000</v>
      </c>
      <c r="H9" s="14">
        <f t="shared" si="1"/>
        <v>5733942.6658528624</v>
      </c>
      <c r="I9" s="14">
        <f t="shared" si="2"/>
        <v>55112057.33414714</v>
      </c>
    </row>
    <row r="10" spans="1:9" ht="15.75" customHeight="1" x14ac:dyDescent="0.2">
      <c r="A10" s="7">
        <f t="shared" si="3"/>
        <v>2029</v>
      </c>
      <c r="B10" s="52">
        <v>5288831.4312000005</v>
      </c>
      <c r="C10" s="53">
        <v>11404000</v>
      </c>
      <c r="D10" s="53">
        <v>19093000</v>
      </c>
      <c r="E10" s="53">
        <v>17487000</v>
      </c>
      <c r="F10" s="53">
        <v>13959000</v>
      </c>
      <c r="G10" s="14">
        <f t="shared" si="0"/>
        <v>61943000</v>
      </c>
      <c r="H10" s="14">
        <f t="shared" si="1"/>
        <v>5718993.7936828509</v>
      </c>
      <c r="I10" s="14">
        <f t="shared" si="2"/>
        <v>56224006.206317149</v>
      </c>
    </row>
    <row r="11" spans="1:9" ht="15.75" customHeight="1" x14ac:dyDescent="0.2">
      <c r="A11" s="7">
        <f t="shared" si="3"/>
        <v>2030</v>
      </c>
      <c r="B11" s="52">
        <v>5271848.8320000004</v>
      </c>
      <c r="C11" s="53">
        <v>11567000</v>
      </c>
      <c r="D11" s="53">
        <v>19438000</v>
      </c>
      <c r="E11" s="53">
        <v>17587000</v>
      </c>
      <c r="F11" s="53">
        <v>14415000</v>
      </c>
      <c r="G11" s="14">
        <f t="shared" si="0"/>
        <v>63007000</v>
      </c>
      <c r="H11" s="14">
        <f t="shared" si="1"/>
        <v>5700629.9300035406</v>
      </c>
      <c r="I11" s="14">
        <f t="shared" si="2"/>
        <v>57306370.069996461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co5awmyYPkWuhC5XN6Q7xAnNjsjF3nW0ft6ccRi3Ov+zwTl3hw3IW43HtMmpi/Dt1FKItIWxDWqhDixCIiGKw==" saltValue="4tcSYsLWc578QBmkDa8b3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VvNqlILzvBuQ2Rptq030bc1+9cpwcQnwWQZ5X48d5djxOJXVdexycbIRpgRAUvXvJHgF0wJphOMWVeJoS8oOkw==" saltValue="xd2YOHJ+bCsvZvsq6D7N5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9K6LHq+yJpz6p3YybCQSdNruIobYxhf/2SNUVsLjOylB0gNDLyDe8je+cQ0B4hj27SW1fm4h+rrc32hxUcbMg==" saltValue="nYIr6Vmw26Ld5767SBrs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WJVIfjXzkazZmBgj4/VFMTJj1PX5rLnPeVAWiUJBhL+2NWwjgG9ThLjXZiGBtyR1mF7/PvzCeTFdvdCWT5UOQ==" saltValue="xM4XsGrdVH/vh8kgWspv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Mn+un835HjnLjXCLTj0Xk/6oliFNdiNydMmlDIM5w362t+24MuzNdGBUJNWVj5sf0tPI1bO8RoGANJGuzT9JA==" saltValue="3H3OqBXMTkcvjGVI06rR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MWAlxArh/U608ZpvHuRaGDfuZVJp8tGS5fWySQZQgR9FwveywFDaGBzZ4aACXhuKVZT6FVieoQE0bTUimpTFw==" saltValue="ocmufuaTBws1tx9ouEVl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sd7pmrZ5t98MzNHQjby4IZrfGfvD23WITTR7rBm4MoZAsRmSHKw491auzzL7aW/E2nqseX3+SEPmDxu1hhuxw==" saltValue="1YqAZL2mKdb3k11g3wAh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SG+2HM18giqKa8LYYsw4GQPToaJT8ZF6dsnhLAL6+dLTj8Ipx8aIbpOa/V9shZkUveRwbyJdbdaxMLTMpQu6w==" saltValue="lJ9VU3sFHmTJ8UIW9qLK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oX70lN4kjnzXLEuGTzVmx6BiEnP1dqTTkYdTtLv8vyACjgvRigJlfvHm5K2qqo2d2VXewr/ipU4r8Bh0h3yWQ==" saltValue="/e7glwdrIiSDFygTHeU3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a091Tl/otuE8vJFFjq2ZRroaER1fhOzgmhMZo32G+5nc8qoPC3joVZf56hUCAczWyzTDX+IgPl5TYO+AB9ZJA==" saltValue="zuBazEf2osEzVy3EN2v7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1.2632318123918551E-2</v>
      </c>
    </row>
    <row r="4" spans="1:8" ht="15.75" customHeight="1" x14ac:dyDescent="0.2">
      <c r="B4" s="16" t="s">
        <v>79</v>
      </c>
      <c r="C4" s="54">
        <v>0.15468648780443101</v>
      </c>
    </row>
    <row r="5" spans="1:8" ht="15.75" customHeight="1" x14ac:dyDescent="0.2">
      <c r="B5" s="16" t="s">
        <v>80</v>
      </c>
      <c r="C5" s="54">
        <v>6.3245920765827357E-2</v>
      </c>
    </row>
    <row r="6" spans="1:8" ht="15.75" customHeight="1" x14ac:dyDescent="0.2">
      <c r="B6" s="16" t="s">
        <v>81</v>
      </c>
      <c r="C6" s="54">
        <v>0.22054963089059751</v>
      </c>
    </row>
    <row r="7" spans="1:8" ht="15.75" customHeight="1" x14ac:dyDescent="0.2">
      <c r="B7" s="16" t="s">
        <v>82</v>
      </c>
      <c r="C7" s="54">
        <v>0.36138163848105281</v>
      </c>
    </row>
    <row r="8" spans="1:8" ht="15.75" customHeight="1" x14ac:dyDescent="0.2">
      <c r="B8" s="16" t="s">
        <v>83</v>
      </c>
      <c r="C8" s="54">
        <v>2.5383001996065011E-2</v>
      </c>
    </row>
    <row r="9" spans="1:8" ht="15.75" customHeight="1" x14ac:dyDescent="0.2">
      <c r="B9" s="16" t="s">
        <v>84</v>
      </c>
      <c r="C9" s="54">
        <v>6.1954909856389608E-2</v>
      </c>
    </row>
    <row r="10" spans="1:8" ht="15.75" customHeight="1" x14ac:dyDescent="0.2">
      <c r="B10" s="16" t="s">
        <v>85</v>
      </c>
      <c r="C10" s="54">
        <v>0.1001660920817183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0.18199036590322251</v>
      </c>
      <c r="D14" s="54">
        <v>0.18199036590322251</v>
      </c>
      <c r="E14" s="54">
        <v>0.18199036590322251</v>
      </c>
      <c r="F14" s="54">
        <v>0.18199036590322251</v>
      </c>
    </row>
    <row r="15" spans="1:8" ht="15.75" customHeight="1" x14ac:dyDescent="0.2">
      <c r="B15" s="16" t="s">
        <v>88</v>
      </c>
      <c r="C15" s="54">
        <v>0.25609639922817862</v>
      </c>
      <c r="D15" s="54">
        <v>0.25609639922817862</v>
      </c>
      <c r="E15" s="54">
        <v>0.25609639922817862</v>
      </c>
      <c r="F15" s="54">
        <v>0.25609639922817862</v>
      </c>
    </row>
    <row r="16" spans="1:8" ht="15.75" customHeight="1" x14ac:dyDescent="0.2">
      <c r="B16" s="16" t="s">
        <v>89</v>
      </c>
      <c r="C16" s="54">
        <v>2.582266180387963E-2</v>
      </c>
      <c r="D16" s="54">
        <v>2.582266180387963E-2</v>
      </c>
      <c r="E16" s="54">
        <v>2.582266180387963E-2</v>
      </c>
      <c r="F16" s="54">
        <v>2.582266180387963E-2</v>
      </c>
    </row>
    <row r="17" spans="1:8" ht="15.75" customHeight="1" x14ac:dyDescent="0.2">
      <c r="B17" s="16" t="s">
        <v>90</v>
      </c>
      <c r="C17" s="54">
        <v>3.3347303871344408E-2</v>
      </c>
      <c r="D17" s="54">
        <v>3.3347303871344408E-2</v>
      </c>
      <c r="E17" s="54">
        <v>3.3347303871344408E-2</v>
      </c>
      <c r="F17" s="54">
        <v>3.3347303871344408E-2</v>
      </c>
    </row>
    <row r="18" spans="1:8" ht="15.75" customHeight="1" x14ac:dyDescent="0.2">
      <c r="B18" s="16" t="s">
        <v>91</v>
      </c>
      <c r="C18" s="54">
        <v>1.6982588031486639E-3</v>
      </c>
      <c r="D18" s="54">
        <v>1.6982588031486639E-3</v>
      </c>
      <c r="E18" s="54">
        <v>1.6982588031486639E-3</v>
      </c>
      <c r="F18" s="54">
        <v>1.6982588031486639E-3</v>
      </c>
    </row>
    <row r="19" spans="1:8" ht="15.75" customHeight="1" x14ac:dyDescent="0.2">
      <c r="B19" s="16" t="s">
        <v>92</v>
      </c>
      <c r="C19" s="54">
        <v>3.7123194102118777E-2</v>
      </c>
      <c r="D19" s="54">
        <v>3.7123194102118777E-2</v>
      </c>
      <c r="E19" s="54">
        <v>3.7123194102118777E-2</v>
      </c>
      <c r="F19" s="54">
        <v>3.7123194102118777E-2</v>
      </c>
    </row>
    <row r="20" spans="1:8" ht="15.75" customHeight="1" x14ac:dyDescent="0.2">
      <c r="B20" s="16" t="s">
        <v>93</v>
      </c>
      <c r="C20" s="54">
        <v>3.566482230742437E-3</v>
      </c>
      <c r="D20" s="54">
        <v>3.566482230742437E-3</v>
      </c>
      <c r="E20" s="54">
        <v>3.566482230742437E-3</v>
      </c>
      <c r="F20" s="54">
        <v>3.566482230742437E-3</v>
      </c>
    </row>
    <row r="21" spans="1:8" ht="15.75" customHeight="1" x14ac:dyDescent="0.2">
      <c r="B21" s="16" t="s">
        <v>94</v>
      </c>
      <c r="C21" s="54">
        <v>0.11947944839508309</v>
      </c>
      <c r="D21" s="54">
        <v>0.11947944839508309</v>
      </c>
      <c r="E21" s="54">
        <v>0.11947944839508309</v>
      </c>
      <c r="F21" s="54">
        <v>0.11947944839508309</v>
      </c>
    </row>
    <row r="22" spans="1:8" ht="15.75" customHeight="1" x14ac:dyDescent="0.2">
      <c r="B22" s="16" t="s">
        <v>95</v>
      </c>
      <c r="C22" s="54">
        <v>0.34087588566228189</v>
      </c>
      <c r="D22" s="54">
        <v>0.34087588566228189</v>
      </c>
      <c r="E22" s="54">
        <v>0.34087588566228189</v>
      </c>
      <c r="F22" s="54">
        <v>0.34087588566228189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5.28E-2</v>
      </c>
    </row>
    <row r="27" spans="1:8" ht="15.75" customHeight="1" x14ac:dyDescent="0.2">
      <c r="B27" s="16" t="s">
        <v>102</v>
      </c>
      <c r="C27" s="54">
        <v>7.1999999999999998E-3</v>
      </c>
    </row>
    <row r="28" spans="1:8" ht="15.75" customHeight="1" x14ac:dyDescent="0.2">
      <c r="B28" s="16" t="s">
        <v>103</v>
      </c>
      <c r="C28" s="54">
        <v>0.25</v>
      </c>
    </row>
    <row r="29" spans="1:8" ht="15.75" customHeight="1" x14ac:dyDescent="0.2">
      <c r="B29" s="16" t="s">
        <v>104</v>
      </c>
      <c r="C29" s="54">
        <v>9.3299999999999994E-2</v>
      </c>
    </row>
    <row r="30" spans="1:8" ht="15.75" customHeight="1" x14ac:dyDescent="0.2">
      <c r="B30" s="16" t="s">
        <v>2</v>
      </c>
      <c r="C30" s="54">
        <v>0.13</v>
      </c>
    </row>
    <row r="31" spans="1:8" ht="15.75" customHeight="1" x14ac:dyDescent="0.2">
      <c r="B31" s="16" t="s">
        <v>105</v>
      </c>
      <c r="C31" s="54">
        <v>6.0299999999999999E-2</v>
      </c>
    </row>
    <row r="32" spans="1:8" ht="15.75" customHeight="1" x14ac:dyDescent="0.2">
      <c r="B32" s="16" t="s">
        <v>106</v>
      </c>
      <c r="C32" s="54">
        <v>6.2899999999999998E-2</v>
      </c>
    </row>
    <row r="33" spans="2:3" ht="15.75" customHeight="1" x14ac:dyDescent="0.2">
      <c r="B33" s="16" t="s">
        <v>107</v>
      </c>
      <c r="C33" s="54">
        <v>0.1643</v>
      </c>
    </row>
    <row r="34" spans="2:3" ht="15.75" customHeight="1" x14ac:dyDescent="0.2">
      <c r="B34" s="16" t="s">
        <v>108</v>
      </c>
      <c r="C34" s="54">
        <v>0.17920000000223521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vsDgnRp/P5Rrbp893MAs7dcrmk6exoWZ6j6HjbZaLFEFa9Rhms5QeO8v0zE29dLXOX1jMxOVFAZ0Dn8pKA3P4w==" saltValue="jEATEjETvhrwHEDyO0vM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0.52750802040100098</v>
      </c>
      <c r="D2" s="55">
        <v>0.52750802040100098</v>
      </c>
      <c r="E2" s="55">
        <v>0.59999299049377397</v>
      </c>
      <c r="F2" s="55">
        <v>0.39380156993866</v>
      </c>
      <c r="G2" s="55">
        <v>0.26279121637344399</v>
      </c>
    </row>
    <row r="3" spans="1:15" ht="15.75" customHeight="1" x14ac:dyDescent="0.2">
      <c r="B3" s="7" t="s">
        <v>113</v>
      </c>
      <c r="C3" s="55">
        <v>0.25371876358985901</v>
      </c>
      <c r="D3" s="55">
        <v>0.25371876358985901</v>
      </c>
      <c r="E3" s="55">
        <v>0.20098076760768899</v>
      </c>
      <c r="F3" s="55">
        <v>0.27767601609230003</v>
      </c>
      <c r="G3" s="55">
        <v>0.29173922538757302</v>
      </c>
    </row>
    <row r="4" spans="1:15" ht="15.75" customHeight="1" x14ac:dyDescent="0.2">
      <c r="B4" s="7" t="s">
        <v>114</v>
      </c>
      <c r="C4" s="56">
        <v>0.13137109577655801</v>
      </c>
      <c r="D4" s="56">
        <v>0.13137109577655801</v>
      </c>
      <c r="E4" s="56">
        <v>0.104438312351704</v>
      </c>
      <c r="F4" s="56">
        <v>0.21142743527889299</v>
      </c>
      <c r="G4" s="56">
        <v>0.22741025686263999</v>
      </c>
    </row>
    <row r="5" spans="1:15" ht="15.75" customHeight="1" x14ac:dyDescent="0.2">
      <c r="B5" s="7" t="s">
        <v>115</v>
      </c>
      <c r="C5" s="56">
        <v>8.7402127683162703E-2</v>
      </c>
      <c r="D5" s="56">
        <v>8.7402127683162703E-2</v>
      </c>
      <c r="E5" s="56">
        <v>9.4587936997413594E-2</v>
      </c>
      <c r="F5" s="56">
        <v>0.117094978690147</v>
      </c>
      <c r="G5" s="56">
        <v>0.218059301376343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0.62443768978118896</v>
      </c>
      <c r="D8" s="55">
        <v>0.62443768978118896</v>
      </c>
      <c r="E8" s="55">
        <v>0.731681227684021</v>
      </c>
      <c r="F8" s="55">
        <v>0.73563700914382901</v>
      </c>
      <c r="G8" s="55">
        <v>0.80274420976638794</v>
      </c>
    </row>
    <row r="9" spans="1:15" ht="15.75" customHeight="1" x14ac:dyDescent="0.2">
      <c r="B9" s="7" t="s">
        <v>118</v>
      </c>
      <c r="C9" s="55">
        <v>0.235173910856247</v>
      </c>
      <c r="D9" s="55">
        <v>0.235173910856247</v>
      </c>
      <c r="E9" s="55">
        <v>0.140128448605537</v>
      </c>
      <c r="F9" s="55">
        <v>0.190576165914535</v>
      </c>
      <c r="G9" s="55">
        <v>0.15021693706512401</v>
      </c>
    </row>
    <row r="10" spans="1:15" ht="15.75" customHeight="1" x14ac:dyDescent="0.2">
      <c r="B10" s="7" t="s">
        <v>119</v>
      </c>
      <c r="C10" s="56">
        <v>7.6962091028690297E-2</v>
      </c>
      <c r="D10" s="56">
        <v>7.6962091028690297E-2</v>
      </c>
      <c r="E10" s="56">
        <v>8.123525977134699E-2</v>
      </c>
      <c r="F10" s="56">
        <v>5.25322034955025E-2</v>
      </c>
      <c r="G10" s="56">
        <v>3.4240134060382801E-2</v>
      </c>
    </row>
    <row r="11" spans="1:15" ht="15.75" customHeight="1" x14ac:dyDescent="0.2">
      <c r="B11" s="7" t="s">
        <v>120</v>
      </c>
      <c r="C11" s="56">
        <v>6.3426308333873707E-2</v>
      </c>
      <c r="D11" s="56">
        <v>6.3426308333873707E-2</v>
      </c>
      <c r="E11" s="56">
        <v>4.6955056488513898E-2</v>
      </c>
      <c r="F11" s="56">
        <v>2.1254628896713298E-2</v>
      </c>
      <c r="G11" s="56">
        <v>1.27987144514918E-2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0.85991862525000007</v>
      </c>
      <c r="D14" s="57">
        <v>0.83566812777800015</v>
      </c>
      <c r="E14" s="57">
        <v>0.83566812777800015</v>
      </c>
      <c r="F14" s="57">
        <v>0.71781739033000003</v>
      </c>
      <c r="G14" s="57">
        <v>0.71781739033000003</v>
      </c>
      <c r="H14" s="58">
        <v>0.752</v>
      </c>
      <c r="I14" s="58">
        <v>0.51300000000000001</v>
      </c>
      <c r="J14" s="58">
        <v>0.51300000000000001</v>
      </c>
      <c r="K14" s="58">
        <v>0.51300000000000001</v>
      </c>
      <c r="L14" s="58">
        <v>0.29466954689199998</v>
      </c>
      <c r="M14" s="58">
        <v>0.29439541838000011</v>
      </c>
      <c r="N14" s="58">
        <v>0.33363830778949999</v>
      </c>
      <c r="O14" s="58">
        <v>0.29583883264650002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0.3349656974708301</v>
      </c>
      <c r="D15" s="55">
        <f t="shared" si="0"/>
        <v>0.32551935619945521</v>
      </c>
      <c r="E15" s="55">
        <f t="shared" si="0"/>
        <v>0.32551935619945521</v>
      </c>
      <c r="F15" s="55">
        <f t="shared" si="0"/>
        <v>0.27961273979695039</v>
      </c>
      <c r="G15" s="55">
        <f t="shared" si="0"/>
        <v>0.27961273979695039</v>
      </c>
      <c r="H15" s="55">
        <f t="shared" si="0"/>
        <v>0.29292795515951553</v>
      </c>
      <c r="I15" s="55">
        <f t="shared" si="0"/>
        <v>0.19982984175110569</v>
      </c>
      <c r="J15" s="55">
        <f t="shared" si="0"/>
        <v>0.19982984175110569</v>
      </c>
      <c r="K15" s="55">
        <f t="shared" si="0"/>
        <v>0.19982984175110569</v>
      </c>
      <c r="L15" s="55">
        <f t="shared" si="0"/>
        <v>0.11478317529102995</v>
      </c>
      <c r="M15" s="55">
        <f t="shared" si="0"/>
        <v>0.11467639350316952</v>
      </c>
      <c r="N15" s="55">
        <f t="shared" si="0"/>
        <v>0.12996274902082353</v>
      </c>
      <c r="O15" s="55">
        <f t="shared" si="0"/>
        <v>0.11523864934031566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9LvvAR5dFwh9ArQhoucff2AnM0pa8TKE4jrGPvC2oQW0Dj/Fc8+C93j2prKb1kjyDDOrZaF5xSmBY4FC0+yO/A==" saltValue="I6oWF5ckNFGsjlA0pSg6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0.559345543384552</v>
      </c>
      <c r="D2" s="56">
        <v>0.46563719999999997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7.8223004937171894E-2</v>
      </c>
      <c r="D3" s="56">
        <v>0.1007064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0.32265946269035289</v>
      </c>
      <c r="D4" s="56">
        <v>0.35786780000000001</v>
      </c>
      <c r="E4" s="56">
        <v>0.78967547416687001</v>
      </c>
      <c r="F4" s="56">
        <v>0.63183218240737904</v>
      </c>
      <c r="G4" s="56">
        <v>0</v>
      </c>
    </row>
    <row r="5" spans="1:7" x14ac:dyDescent="0.2">
      <c r="B5" s="98" t="s">
        <v>132</v>
      </c>
      <c r="C5" s="55">
        <v>3.9771988987923099E-2</v>
      </c>
      <c r="D5" s="55">
        <v>7.57885999999999E-2</v>
      </c>
      <c r="E5" s="55">
        <v>0.21032452583312999</v>
      </c>
      <c r="F5" s="55">
        <v>0.36816781759262102</v>
      </c>
      <c r="G5" s="55">
        <v>1</v>
      </c>
    </row>
  </sheetData>
  <sheetProtection algorithmName="SHA-512" hashValue="xLUM/o6opXpF3oKEUmD43XAPCFAbf95FSvbmNYgKRD82CRHFWThbGR+bjl5R6ybV2jQW+ZKTwWHOFZWw6Fg5iQ==" saltValue="4HxYxMlZTbZ0l4RGYjFjU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rODweghba8/bSt2WV1DsdCDeoOMVpIfdF15/x4kW16CRxRf33OIv3mbb5ByJBt1PeNkMJqr5l45A/tEAZaF3zg==" saltValue="yh+KB3eJ9Ttq0RpkAprY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LXS7lM8+INKhEwHjgYiBHjKGRbbLjS3IqlabBDabnodGQUOzzPq5am8Y1sYzjRMZuDh9sd5QTnzOfaqAyKpDAg==" saltValue="0XgIyO5TAAVykJnxZaKWY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IMCwkkMZ2WvHq4mftliZx+6/RTSols9JB1Jyq9gRdfib68Pl5d9MKg8woSAd+/NeO64vQ1KDpn5y/IHQSvZCug==" saltValue="T5bxKVIu1GNWFnkF4curO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oAe5lY7MeTC71NZx/bSRybcu1gU+CeXBGDicUn61Sp7eOg74t93LbouETKU8f64VbeLoMPaa82JHk7LkQcudw==" saltValue="ppKJpGX8jnIHb+N79OV46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2022-02-02T07:58:17Z</dcterms:modified>
</cp:coreProperties>
</file>