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83BC5ED9-6DAF-40D1-AFE6-D53126C418B4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I38" i="2" s="1"/>
  <c r="A19" i="2"/>
  <c r="A18" i="2"/>
  <c r="H11" i="2"/>
  <c r="G11" i="2"/>
  <c r="H10" i="2"/>
  <c r="G10" i="2"/>
  <c r="H9" i="2"/>
  <c r="G9" i="2"/>
  <c r="I9" i="2" s="1"/>
  <c r="H8" i="2"/>
  <c r="G8" i="2"/>
  <c r="H7" i="2"/>
  <c r="G7" i="2"/>
  <c r="H6" i="2"/>
  <c r="G6" i="2"/>
  <c r="H5" i="2"/>
  <c r="G5" i="2"/>
  <c r="I5" i="2" s="1"/>
  <c r="H4" i="2"/>
  <c r="G4" i="2"/>
  <c r="H3" i="2"/>
  <c r="G3" i="2"/>
  <c r="H2" i="2"/>
  <c r="G2" i="2"/>
  <c r="A2" i="2"/>
  <c r="A32" i="2" s="1"/>
  <c r="C33" i="1"/>
  <c r="C20" i="1"/>
  <c r="I4" i="2" l="1"/>
  <c r="I8" i="2"/>
  <c r="A17" i="2"/>
  <c r="A34" i="2"/>
  <c r="A35" i="2"/>
  <c r="A25" i="2"/>
  <c r="I2" i="2"/>
  <c r="I6" i="2"/>
  <c r="I10" i="2"/>
  <c r="A26" i="2"/>
  <c r="A39" i="2"/>
  <c r="A27" i="2"/>
  <c r="I39" i="2"/>
  <c r="I3" i="2"/>
  <c r="I7" i="2"/>
  <c r="I11" i="2"/>
  <c r="A33" i="2"/>
  <c r="A28" i="2"/>
  <c r="A21" i="2"/>
  <c r="D111" i="20"/>
  <c r="A12" i="2"/>
  <c r="A20" i="2"/>
  <c r="A36" i="2"/>
  <c r="A14" i="2"/>
  <c r="A22" i="2"/>
  <c r="A30" i="2"/>
  <c r="A38" i="2"/>
  <c r="A40" i="2"/>
  <c r="A15" i="2"/>
  <c r="A23" i="2"/>
  <c r="A31" i="2"/>
  <c r="A13" i="2"/>
  <c r="A29" i="2"/>
  <c r="A37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<sst xmlns="http://schemas.openxmlformats.org/spreadsheetml/2006/main" count="2092" uniqueCount="337">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</sst>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34325288</v>
      </c>
    </row>
    <row r="8" spans="1:3" ht="15" customHeight="1" x14ac:dyDescent="0.2">
      <c r="B8" s="7" t="s">
        <v>19</v>
      </c>
      <c r="C8" s="46">
        <v>0.109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0.90525772094726609</v>
      </c>
    </row>
    <row r="11" spans="1:3" ht="15" customHeight="1" x14ac:dyDescent="0.2">
      <c r="B11" s="7" t="s">
        <v>22</v>
      </c>
      <c r="C11" s="46">
        <v>0.93500000000000005</v>
      </c>
    </row>
    <row r="12" spans="1:3" ht="15" customHeight="1" x14ac:dyDescent="0.2">
      <c r="B12" s="7" t="s">
        <v>23</v>
      </c>
      <c r="C12" s="46">
        <v>0.79799999999999993</v>
      </c>
    </row>
    <row r="13" spans="1:3" ht="15" customHeight="1" x14ac:dyDescent="0.2">
      <c r="B13" s="7" t="s">
        <v>24</v>
      </c>
      <c r="C13" s="46">
        <v>0.249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4.0000000000000002E-4</v>
      </c>
    </row>
    <row r="24" spans="1:3" ht="15" customHeight="1" x14ac:dyDescent="0.2">
      <c r="B24" s="12" t="s">
        <v>33</v>
      </c>
      <c r="C24" s="47">
        <v>0.62990000000000002</v>
      </c>
    </row>
    <row r="25" spans="1:3" ht="15" customHeight="1" x14ac:dyDescent="0.2">
      <c r="B25" s="12" t="s">
        <v>34</v>
      </c>
      <c r="C25" s="47">
        <v>0.36969999999999997</v>
      </c>
    </row>
    <row r="26" spans="1:3" ht="15" customHeight="1" x14ac:dyDescent="0.2">
      <c r="B26" s="12" t="s">
        <v>35</v>
      </c>
      <c r="C26" s="47">
        <v>0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0.35699999999999998</v>
      </c>
    </row>
    <row r="30" spans="1:3" ht="14.25" customHeight="1" x14ac:dyDescent="0.2">
      <c r="B30" s="22" t="s">
        <v>38</v>
      </c>
      <c r="C30" s="49">
        <v>6.6000000000000003E-2</v>
      </c>
    </row>
    <row r="31" spans="1:3" ht="14.25" customHeight="1" x14ac:dyDescent="0.2">
      <c r="B31" s="22" t="s">
        <v>39</v>
      </c>
      <c r="C31" s="49">
        <v>9.3000000000000013E-2</v>
      </c>
    </row>
    <row r="32" spans="1:3" ht="14.25" customHeight="1" x14ac:dyDescent="0.2">
      <c r="B32" s="22" t="s">
        <v>40</v>
      </c>
      <c r="C32" s="49">
        <v>0.48399999998509879</v>
      </c>
    </row>
    <row r="33" spans="1:5" ht="13.15" customHeight="1" x14ac:dyDescent="0.2">
      <c r="B33" s="24" t="s">
        <v>41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35.850665255437903</v>
      </c>
    </row>
    <row r="38" spans="1:5" ht="15" customHeight="1" x14ac:dyDescent="0.2">
      <c r="B38" s="28" t="s">
        <v>45</v>
      </c>
      <c r="C38" s="117">
        <v>74.160316590376794</v>
      </c>
      <c r="D38" s="9"/>
      <c r="E38" s="10"/>
    </row>
    <row r="39" spans="1:5" ht="15" customHeight="1" x14ac:dyDescent="0.2">
      <c r="B39" s="28" t="s">
        <v>46</v>
      </c>
      <c r="C39" s="117">
        <v>117.20207806947199</v>
      </c>
      <c r="D39" s="9"/>
      <c r="E39" s="9"/>
    </row>
    <row r="40" spans="1:5" ht="15" customHeight="1" x14ac:dyDescent="0.2">
      <c r="B40" s="28" t="s">
        <v>47</v>
      </c>
      <c r="C40" s="117">
        <v>917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22.246120860000001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1.9617599999999999E-2</v>
      </c>
      <c r="D45" s="9"/>
    </row>
    <row r="46" spans="1:5" ht="15.75" customHeight="1" x14ac:dyDescent="0.2">
      <c r="B46" s="28" t="s">
        <v>52</v>
      </c>
      <c r="C46" s="47">
        <v>0.10255010000000001</v>
      </c>
      <c r="D46" s="9"/>
    </row>
    <row r="47" spans="1:5" ht="15.75" customHeight="1" x14ac:dyDescent="0.2">
      <c r="B47" s="28" t="s">
        <v>53</v>
      </c>
      <c r="C47" s="47">
        <v>0.2178553</v>
      </c>
      <c r="D47" s="9"/>
      <c r="E47" s="10"/>
    </row>
    <row r="48" spans="1:5" ht="15" customHeight="1" x14ac:dyDescent="0.2">
      <c r="B48" s="28" t="s">
        <v>54</v>
      </c>
      <c r="C48" s="48">
        <v>0.65997699999999992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3.3</v>
      </c>
      <c r="D51" s="9"/>
    </row>
    <row r="52" spans="1:4" ht="15" customHeight="1" x14ac:dyDescent="0.2">
      <c r="B52" s="28" t="s">
        <v>57</v>
      </c>
      <c r="C52" s="51">
        <v>3.3</v>
      </c>
    </row>
    <row r="53" spans="1:4" ht="15.75" customHeight="1" x14ac:dyDescent="0.2">
      <c r="B53" s="28" t="s">
        <v>58</v>
      </c>
      <c r="C53" s="51">
        <v>3.3</v>
      </c>
    </row>
    <row r="54" spans="1:4" ht="15.75" customHeight="1" x14ac:dyDescent="0.2">
      <c r="B54" s="28" t="s">
        <v>59</v>
      </c>
      <c r="C54" s="51">
        <v>3.3</v>
      </c>
    </row>
    <row r="55" spans="1:4" ht="15.75" customHeight="1" x14ac:dyDescent="0.2">
      <c r="B55" s="28" t="s">
        <v>60</v>
      </c>
      <c r="C55" s="51">
        <v>3.3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2.1759475900795511E-2</v>
      </c>
    </row>
    <row r="59" spans="1:4" ht="15.75" customHeight="1" x14ac:dyDescent="0.2">
      <c r="B59" s="28" t="s">
        <v>63</v>
      </c>
      <c r="C59" s="46">
        <v>0.59101084272699467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14.6</v>
      </c>
    </row>
    <row r="63" spans="1:4" ht="15.75" customHeight="1" x14ac:dyDescent="0.2">
      <c r="A63" s="39"/>
    </row>
  </sheetData>
  <sheetProtection algorithmName="SHA-512" hashValue="o4eN3ySulpQVzry8RDtH1GlS02NhTqwWXPAWRq7UjKTKNYiPHCINf4+RbrWE57+/En+9H2ZImSQCbSLLecs5rg==" saltValue="KJAObRZT6GPaDPVG5ycA2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0.133967136171905</v>
      </c>
      <c r="C2" s="115">
        <v>0.95</v>
      </c>
      <c r="D2" s="116">
        <v>39.888859002919943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54.752071881275683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130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3.5873272177965978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17.43582110877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17.43582110877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17.43582110877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17.43582110877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17.43582110877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17.43582110877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0.58036540000000003</v>
      </c>
      <c r="C16" s="115">
        <v>0.95</v>
      </c>
      <c r="D16" s="116">
        <v>0.36188471973576708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0.143035555555556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0.22646959999999999</v>
      </c>
      <c r="C18" s="115">
        <v>0.95</v>
      </c>
      <c r="D18" s="116">
        <v>3.082565241453175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0.22646959999999999</v>
      </c>
      <c r="C19" s="115">
        <v>0.95</v>
      </c>
      <c r="D19" s="116">
        <v>3.082565241453175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0.39371840000000002</v>
      </c>
      <c r="C21" s="115">
        <v>0.95</v>
      </c>
      <c r="D21" s="116">
        <v>33.744034081912098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29.75485142592801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5.7056441979252872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0.29462739245983999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0.30538290000000001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25.164486250613059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0.31121219999999999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0.48699999999999999</v>
      </c>
      <c r="C29" s="115">
        <v>0.95</v>
      </c>
      <c r="D29" s="116">
        <v>72.244943512455777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0.35349840139862337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0.71154246388970954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0.5492108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0.60635890000000003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0.111743663188286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0.41948915330675901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8.1649856306609028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0.39171754097459299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2pTZh0mz+6k6PXtGjBbVL+nz3kuTmKkxcYpV2FJYyojiGM/LJN2+liE6Jo7VaunrDR4CLX82gShqG5LBWoLOvQ==" saltValue="+aT6kLmSk4jku9Kh4HyDs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WO5VQSW9m+k7ZegMk6InGdEv6fR3ubN55s3UfUSKCmAaUuu/877QwoSmDm/1V+gJ6/NNiTu/0+HKecDMpLIfAw==" saltValue="nSaaSNCPNFDcUe56TQWex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bbLOLShO7BKcI09whaZv6JG1ONKxGHUjfSD2qQOCjjDh459BiYnJu2dYuM44Z5+NO/BERaF5bBDKtdX+e3A+dQ==" saltValue="QAqRe2jY5w8p68LAXokWi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">
      <c r="A3" s="4" t="s">
        <v>209</v>
      </c>
      <c r="B3" s="18">
        <f>frac_mam_1month * 2.6</f>
        <v>0.1215550128</v>
      </c>
      <c r="C3" s="18">
        <f>frac_mam_1_5months * 2.6</f>
        <v>0.1215550128</v>
      </c>
      <c r="D3" s="18">
        <f>frac_mam_6_11months * 2.6</f>
        <v>0.26836199000000005</v>
      </c>
      <c r="E3" s="18">
        <f>frac_mam_12_23months * 2.6</f>
        <v>0.20220584280000001</v>
      </c>
      <c r="F3" s="18">
        <f>frac_mam_24_59months * 2.6</f>
        <v>8.2234258599999999E-2</v>
      </c>
    </row>
    <row r="4" spans="1:6" ht="15.75" customHeight="1" x14ac:dyDescent="0.2">
      <c r="A4" s="4" t="s">
        <v>208</v>
      </c>
      <c r="B4" s="18">
        <f>frac_sam_1month * 2.6</f>
        <v>6.1459390200000005E-2</v>
      </c>
      <c r="C4" s="18">
        <f>frac_sam_1_5months * 2.6</f>
        <v>6.1459390200000005E-2</v>
      </c>
      <c r="D4" s="18">
        <f>frac_sam_6_11months * 2.6</f>
        <v>8.6299262400000007E-2</v>
      </c>
      <c r="E4" s="18">
        <f>frac_sam_12_23months * 2.6</f>
        <v>8.6436110800000007E-2</v>
      </c>
      <c r="F4" s="18">
        <f>frac_sam_24_59months * 2.6</f>
        <v>2.3025978820000001E-2</v>
      </c>
    </row>
  </sheetData>
  <sheetProtection algorithmName="SHA-512" hashValue="YKpusJvLswcJDk3YxkzJ8/EnCHMnMvrR8LxrxKWKXb94VMSbKeBo3wz3/Fg+Xn/9HwitdSDOOoB3Yq4IW0gDbA==" saltValue="iT7IGgLDl8qVqH6yu6L7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0.109</v>
      </c>
      <c r="E2" s="65">
        <f>food_insecure</f>
        <v>0.109</v>
      </c>
      <c r="F2" s="65">
        <f>food_insecure</f>
        <v>0.109</v>
      </c>
      <c r="G2" s="65">
        <f>food_insecure</f>
        <v>0.109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0.109</v>
      </c>
      <c r="F5" s="65">
        <f>food_insecure</f>
        <v>0.109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7.180627047262518E-2</v>
      </c>
      <c r="D7" s="65">
        <f>diarrhoea_1_5mo*frac_diarrhea_severe</f>
        <v>7.180627047262518E-2</v>
      </c>
      <c r="E7" s="65">
        <f>diarrhoea_6_11mo*frac_diarrhea_severe</f>
        <v>7.180627047262518E-2</v>
      </c>
      <c r="F7" s="65">
        <f>diarrhoea_12_23mo*frac_diarrhea_severe</f>
        <v>7.180627047262518E-2</v>
      </c>
      <c r="G7" s="65">
        <f>diarrhoea_24_59mo*frac_diarrhea_severe</f>
        <v>7.180627047262518E-2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0.109</v>
      </c>
      <c r="F8" s="65">
        <f>food_insecure</f>
        <v>0.109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0.109</v>
      </c>
      <c r="F9" s="65">
        <f>food_insecure</f>
        <v>0.109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0.79799999999999993</v>
      </c>
      <c r="E10" s="65">
        <f>IF(ISBLANK(comm_deliv), frac_children_health_facility,1)</f>
        <v>0.79799999999999993</v>
      </c>
      <c r="F10" s="65">
        <f>IF(ISBLANK(comm_deliv), frac_children_health_facility,1)</f>
        <v>0.79799999999999993</v>
      </c>
      <c r="G10" s="65">
        <f>IF(ISBLANK(comm_deliv), frac_children_health_facility,1)</f>
        <v>0.79799999999999993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7.180627047262518E-2</v>
      </c>
      <c r="D12" s="65">
        <f>diarrhoea_1_5mo*frac_diarrhea_severe</f>
        <v>7.180627047262518E-2</v>
      </c>
      <c r="E12" s="65">
        <f>diarrhoea_6_11mo*frac_diarrhea_severe</f>
        <v>7.180627047262518E-2</v>
      </c>
      <c r="F12" s="65">
        <f>diarrhoea_12_23mo*frac_diarrhea_severe</f>
        <v>7.180627047262518E-2</v>
      </c>
      <c r="G12" s="65">
        <f>diarrhoea_24_59mo*frac_diarrhea_severe</f>
        <v>7.180627047262518E-2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0.109</v>
      </c>
      <c r="I15" s="65">
        <f>food_insecure</f>
        <v>0.109</v>
      </c>
      <c r="J15" s="65">
        <f>food_insecure</f>
        <v>0.109</v>
      </c>
      <c r="K15" s="65">
        <f>food_insecure</f>
        <v>0.109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0.93500000000000005</v>
      </c>
      <c r="I18" s="65">
        <f>frac_PW_health_facility</f>
        <v>0.93500000000000005</v>
      </c>
      <c r="J18" s="65">
        <f>frac_PW_health_facility</f>
        <v>0.93500000000000005</v>
      </c>
      <c r="K18" s="65">
        <f>frac_PW_health_facility</f>
        <v>0.93500000000000005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0.249</v>
      </c>
      <c r="M24" s="65">
        <f>famplan_unmet_need</f>
        <v>0.249</v>
      </c>
      <c r="N24" s="65">
        <f>famplan_unmet_need</f>
        <v>0.249</v>
      </c>
      <c r="O24" s="65">
        <f>famplan_unmet_need</f>
        <v>0.249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4.8592367503356701E-2</v>
      </c>
      <c r="M25" s="65">
        <f>(1-food_insecure)*(0.49)+food_insecure*(0.7)</f>
        <v>0.51288999999999996</v>
      </c>
      <c r="N25" s="65">
        <f>(1-food_insecure)*(0.49)+food_insecure*(0.7)</f>
        <v>0.51288999999999996</v>
      </c>
      <c r="O25" s="65">
        <f>(1-food_insecure)*(0.49)+food_insecure*(0.7)</f>
        <v>0.51288999999999996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2.082530035858144E-2</v>
      </c>
      <c r="M26" s="65">
        <f>(1-food_insecure)*(0.21)+food_insecure*(0.3)</f>
        <v>0.21981000000000001</v>
      </c>
      <c r="N26" s="65">
        <f>(1-food_insecure)*(0.21)+food_insecure*(0.3)</f>
        <v>0.21981000000000001</v>
      </c>
      <c r="O26" s="65">
        <f>(1-food_insecure)*(0.21)+food_insecure*(0.3)</f>
        <v>0.21981000000000001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2.5324611190795772E-2</v>
      </c>
      <c r="M27" s="65">
        <f>(1-food_insecure)*(0.3)</f>
        <v>0.26729999999999998</v>
      </c>
      <c r="N27" s="65">
        <f>(1-food_insecure)*(0.3)</f>
        <v>0.26729999999999998</v>
      </c>
      <c r="O27" s="65">
        <f>(1-food_insecure)*(0.3)</f>
        <v>0.26729999999999998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0.90525772094726609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fQUjSPoOpB5zR4OF/VCQCAXypnzdg6t+3UR9C6imNGmXFQOlSJNz7IgYwqFEsf0WoqcGcxxmMuY7avFUbDbL5A==" saltValue="C5aJlOwI9GxJlHdF1NDnZ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WdC+zDEO8dG9TA4vIBBdj5vTvyyLXf2NIQAee4q07scRi5cPXKk6a8nFeVpfhl3DBA2XxaqH3J55aPWCnMN2uw==" saltValue="DvhJzd02NlcsUkvvznujF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M6nQjXlOKp0lNRatDthjH7D+MquIChcsS0nzqGzXaF/KsaPD2AkwyStzVbXH1J02VZOostzMm4KDksWQBSqSQA==" saltValue="f64heDvL38c1rTqaERt0w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cN4Zklyupnl1MGtkT35GdUiQqO5bI2TgWX2Bin2y3mSdnaMiCGYDuGXK5HemTMkx+HFqyg6tHPSTMnojgukj7w==" saltValue="uHgjkbe7gDQZGp3c/YLb9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fsZjaRWhA4gbzdEpuu2y6xDxAbplhruFwZm49b9t4xU7deeQTxtatSf9W/WU5oKq9y/5Goo7BLpZIrRwjPw4LA==" saltValue="pMbjYf2stFToXpKwSphQx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iPmHUSNptL0rtxUDtWi3K5gqHo2Zl4Jrbb4LccFbcjaMjIiuIhwvXTiwxpcbv8D/9dNw+iwVWtkPBknlYLa/NQ==" saltValue="NSZOH/g5dEoe6cM2NcGWZ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352009.74440000003</v>
      </c>
      <c r="C2" s="53">
        <v>906000</v>
      </c>
      <c r="D2" s="53">
        <v>1918000</v>
      </c>
      <c r="E2" s="53">
        <v>1823000</v>
      </c>
      <c r="F2" s="53">
        <v>1784000</v>
      </c>
      <c r="G2" s="14">
        <f t="shared" ref="G2:G11" si="0">C2+D2+E2+F2</f>
        <v>6431000</v>
      </c>
      <c r="H2" s="14">
        <f t="shared" ref="H2:H11" si="1">(B2 + stillbirth*B2/(1000-stillbirth))/(1-abortion)</f>
        <v>377378.16076122079</v>
      </c>
      <c r="I2" s="14">
        <f t="shared" ref="I2:I11" si="2">G2-H2</f>
        <v>6053621.8392387796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350982.57860000001</v>
      </c>
      <c r="C3" s="53">
        <v>889000</v>
      </c>
      <c r="D3" s="53">
        <v>1907000</v>
      </c>
      <c r="E3" s="53">
        <v>1841000</v>
      </c>
      <c r="F3" s="53">
        <v>1728000</v>
      </c>
      <c r="G3" s="14">
        <f t="shared" si="0"/>
        <v>6365000</v>
      </c>
      <c r="H3" s="14">
        <f t="shared" si="1"/>
        <v>376276.96982384619</v>
      </c>
      <c r="I3" s="14">
        <f t="shared" si="2"/>
        <v>5988723.0301761534</v>
      </c>
    </row>
    <row r="4" spans="1:9" ht="15.75" customHeight="1" x14ac:dyDescent="0.2">
      <c r="A4" s="7">
        <f t="shared" si="3"/>
        <v>2023</v>
      </c>
      <c r="B4" s="52">
        <v>349881.85680000001</v>
      </c>
      <c r="C4" s="53">
        <v>871000</v>
      </c>
      <c r="D4" s="53">
        <v>1894000</v>
      </c>
      <c r="E4" s="53">
        <v>1854000</v>
      </c>
      <c r="F4" s="53">
        <v>1684000</v>
      </c>
      <c r="G4" s="14">
        <f t="shared" si="0"/>
        <v>6303000</v>
      </c>
      <c r="H4" s="14">
        <f t="shared" si="1"/>
        <v>375096.92189903144</v>
      </c>
      <c r="I4" s="14">
        <f t="shared" si="2"/>
        <v>5927903.0781009682</v>
      </c>
    </row>
    <row r="5" spans="1:9" ht="15.75" customHeight="1" x14ac:dyDescent="0.2">
      <c r="A5" s="7">
        <f t="shared" si="3"/>
        <v>2024</v>
      </c>
      <c r="B5" s="52">
        <v>348708.71419999999</v>
      </c>
      <c r="C5" s="53">
        <v>855000</v>
      </c>
      <c r="D5" s="53">
        <v>1877000</v>
      </c>
      <c r="E5" s="53">
        <v>1864000</v>
      </c>
      <c r="F5" s="53">
        <v>1656000</v>
      </c>
      <c r="G5" s="14">
        <f t="shared" si="0"/>
        <v>6252000</v>
      </c>
      <c r="H5" s="14">
        <f t="shared" si="1"/>
        <v>373839.23399765458</v>
      </c>
      <c r="I5" s="14">
        <f t="shared" si="2"/>
        <v>5878160.7660023458</v>
      </c>
    </row>
    <row r="6" spans="1:9" ht="15.75" customHeight="1" x14ac:dyDescent="0.2">
      <c r="A6" s="7">
        <f t="shared" si="3"/>
        <v>2025</v>
      </c>
      <c r="B6" s="52">
        <v>347464.28600000002</v>
      </c>
      <c r="C6" s="53">
        <v>842000</v>
      </c>
      <c r="D6" s="53">
        <v>1858000</v>
      </c>
      <c r="E6" s="53">
        <v>1876000</v>
      </c>
      <c r="F6" s="53">
        <v>1642000</v>
      </c>
      <c r="G6" s="14">
        <f t="shared" si="0"/>
        <v>6218000</v>
      </c>
      <c r="H6" s="14">
        <f t="shared" si="1"/>
        <v>372505.12313059362</v>
      </c>
      <c r="I6" s="14">
        <f t="shared" si="2"/>
        <v>5845494.8768694066</v>
      </c>
    </row>
    <row r="7" spans="1:9" ht="15.75" customHeight="1" x14ac:dyDescent="0.2">
      <c r="A7" s="7">
        <f t="shared" si="3"/>
        <v>2026</v>
      </c>
      <c r="B7" s="52">
        <v>344560.79200000002</v>
      </c>
      <c r="C7" s="53">
        <v>834000</v>
      </c>
      <c r="D7" s="53">
        <v>1838000</v>
      </c>
      <c r="E7" s="53">
        <v>1885000</v>
      </c>
      <c r="F7" s="53">
        <v>1647000</v>
      </c>
      <c r="G7" s="14">
        <f t="shared" si="0"/>
        <v>6204000</v>
      </c>
      <c r="H7" s="14">
        <f t="shared" si="1"/>
        <v>369392.38195529213</v>
      </c>
      <c r="I7" s="14">
        <f t="shared" si="2"/>
        <v>5834607.6180447079</v>
      </c>
    </row>
    <row r="8" spans="1:9" ht="15.75" customHeight="1" x14ac:dyDescent="0.2">
      <c r="A8" s="7">
        <f t="shared" si="3"/>
        <v>2027</v>
      </c>
      <c r="B8" s="52">
        <v>341578.34</v>
      </c>
      <c r="C8" s="53">
        <v>829000</v>
      </c>
      <c r="D8" s="53">
        <v>1816000</v>
      </c>
      <c r="E8" s="53">
        <v>1893000</v>
      </c>
      <c r="F8" s="53">
        <v>1670000</v>
      </c>
      <c r="G8" s="14">
        <f t="shared" si="0"/>
        <v>6208000</v>
      </c>
      <c r="H8" s="14">
        <f t="shared" si="1"/>
        <v>366194.99248461978</v>
      </c>
      <c r="I8" s="14">
        <f t="shared" si="2"/>
        <v>5841805.0075153802</v>
      </c>
    </row>
    <row r="9" spans="1:9" ht="15.75" customHeight="1" x14ac:dyDescent="0.2">
      <c r="A9" s="7">
        <f t="shared" si="3"/>
        <v>2028</v>
      </c>
      <c r="B9" s="52">
        <v>338493.33360000001</v>
      </c>
      <c r="C9" s="53">
        <v>827000</v>
      </c>
      <c r="D9" s="53">
        <v>1794000</v>
      </c>
      <c r="E9" s="53">
        <v>1899000</v>
      </c>
      <c r="F9" s="53">
        <v>1704000</v>
      </c>
      <c r="G9" s="14">
        <f t="shared" si="0"/>
        <v>6224000</v>
      </c>
      <c r="H9" s="14">
        <f t="shared" si="1"/>
        <v>362887.65778809594</v>
      </c>
      <c r="I9" s="14">
        <f t="shared" si="2"/>
        <v>5861112.342211904</v>
      </c>
    </row>
    <row r="10" spans="1:9" ht="15.75" customHeight="1" x14ac:dyDescent="0.2">
      <c r="A10" s="7">
        <f t="shared" si="3"/>
        <v>2029</v>
      </c>
      <c r="B10" s="52">
        <v>335308.54840000003</v>
      </c>
      <c r="C10" s="53">
        <v>826000</v>
      </c>
      <c r="D10" s="53">
        <v>1771000</v>
      </c>
      <c r="E10" s="53">
        <v>1901000</v>
      </c>
      <c r="F10" s="53">
        <v>1740000</v>
      </c>
      <c r="G10" s="14">
        <f t="shared" si="0"/>
        <v>6238000</v>
      </c>
      <c r="H10" s="14">
        <f t="shared" si="1"/>
        <v>359473.35349591187</v>
      </c>
      <c r="I10" s="14">
        <f t="shared" si="2"/>
        <v>5878526.6465040883</v>
      </c>
    </row>
    <row r="11" spans="1:9" ht="15.75" customHeight="1" x14ac:dyDescent="0.2">
      <c r="A11" s="7">
        <f t="shared" si="3"/>
        <v>2030</v>
      </c>
      <c r="B11" s="52">
        <v>332026.76</v>
      </c>
      <c r="C11" s="53">
        <v>827000</v>
      </c>
      <c r="D11" s="53">
        <v>1749000</v>
      </c>
      <c r="E11" s="53">
        <v>1898000</v>
      </c>
      <c r="F11" s="53">
        <v>1770000</v>
      </c>
      <c r="G11" s="14">
        <f t="shared" si="0"/>
        <v>6244000</v>
      </c>
      <c r="H11" s="14">
        <f t="shared" si="1"/>
        <v>355955.0552382585</v>
      </c>
      <c r="I11" s="14">
        <f t="shared" si="2"/>
        <v>5888044.9447617419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NTuJIeTO62o+XvnQvF5LF3Ws8kUHhAn8p2VeFjRnuHHsu9yzyJbMwB4w7ScSG4gZw2uOUtQ36kO7gVY4lva+8Q==" saltValue="JGdHUAsgQVHBu0oi9GLQ/g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Hl8cN4ImURr1dFST7dEs7eEN3F7C2w7gRdarJDEjQGR8eddbh8iEzzo8jTXsh21cWIhgVrMhlAMb246x/tfGCg==" saltValue="Dpfbm58YG80OEsy2G6A4I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FcjRL1He2uExDWLHcPTSDIkL4O5gEIQT2h1/dE4ls8ZfO1ZGnCnNVuwGmHnYanxImgb+uDbXQtshA9vVYAm0UA==" saltValue="2/XJpe8OV7FbgJ3EDaDyQ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rWCMM7QzYS2SKtgtbr9PVlQtaxjFWs+5Nu58Ee670MiWS9OXrFShke4cVmo93D7mIzJc8XjZ2+1X9LUagLD4Qg==" saltValue="19Of7iZ86JsjXLtIkqwSb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w7wfpQaUKIduyWiVdLqyOiH8CDSWxH9wqfTW/RfRjSt/cyBlgZebHEix17VAdc7uLQMaDlcHH4PyacpmHa9TuA==" saltValue="lrOUy/r2xsbKmOR4oQOvn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36yCOmZ0n8CCargCIZ/dgtv/yeUcRVb4uvfl/mx35CcN/oRzSISbcMBoG60DuQ9ayFuAzmhtVlZ2ig1t9+DkfA==" saltValue="ov1kzOpT5/o/am9Qct2N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R1YlWiK8iOX8A+4qaG8MIZLQj2KwBvV474Ml1qYoiTaT3ylmlE1wg7XCRt72BozFEHGSRefNIst2YvT8h5/pzg==" saltValue="6VH0Gp4TQCWETW6tjys+p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FY+hLsIw60AxrBzudKXxdDYolgYN3AgHQn3ly8esG2KX1O2hoK6OQ9EBT/yYIg62cOQ7RfHVLpLNy3GGkgRwUw==" saltValue="gK68X6zBy/ojBPMIw8th4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vfhg2yMPnv0D+Y1OUJTsZWA/R0LbZbeCxFDafXkNbrDk//U2nptHAQNcgj+xAza0zX4sDLZrL9ClSBbKSePN1w==" saltValue="3a2EFqO/ufJuMfIpAYgU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bkcBgcjd7o1XLIqs2deKkah10sZWtjASBQyDKM0w8+lcmVhezbSo+YeBx521HHMlj/yp1bYSIZMSZwSddH/dbw==" saltValue="BbB1Cdx3mwPNbl1wJgGRM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8.1432633319155259E-3</v>
      </c>
    </row>
    <row r="4" spans="1:8" ht="15.75" customHeight="1" x14ac:dyDescent="0.2">
      <c r="B4" s="16" t="s">
        <v>79</v>
      </c>
      <c r="C4" s="54">
        <v>0.12976204685914461</v>
      </c>
    </row>
    <row r="5" spans="1:8" ht="15.75" customHeight="1" x14ac:dyDescent="0.2">
      <c r="B5" s="16" t="s">
        <v>80</v>
      </c>
      <c r="C5" s="54">
        <v>7.7865012384755711E-2</v>
      </c>
    </row>
    <row r="6" spans="1:8" ht="15.75" customHeight="1" x14ac:dyDescent="0.2">
      <c r="B6" s="16" t="s">
        <v>81</v>
      </c>
      <c r="C6" s="54">
        <v>0.31596497329182399</v>
      </c>
    </row>
    <row r="7" spans="1:8" ht="15.75" customHeight="1" x14ac:dyDescent="0.2">
      <c r="B7" s="16" t="s">
        <v>82</v>
      </c>
      <c r="C7" s="54">
        <v>0.30968754452631331</v>
      </c>
    </row>
    <row r="8" spans="1:8" ht="15.75" customHeight="1" x14ac:dyDescent="0.2">
      <c r="B8" s="16" t="s">
        <v>83</v>
      </c>
      <c r="C8" s="54">
        <v>2.6987395994716251E-2</v>
      </c>
    </row>
    <row r="9" spans="1:8" ht="15.75" customHeight="1" x14ac:dyDescent="0.2">
      <c r="B9" s="16" t="s">
        <v>84</v>
      </c>
      <c r="C9" s="54">
        <v>6.4952087484845364E-2</v>
      </c>
    </row>
    <row r="10" spans="1:8" ht="15.75" customHeight="1" x14ac:dyDescent="0.2">
      <c r="B10" s="16" t="s">
        <v>85</v>
      </c>
      <c r="C10" s="54">
        <v>6.6637676126485385E-2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0.15642588174573971</v>
      </c>
      <c r="D14" s="54">
        <v>0.15642588174573971</v>
      </c>
      <c r="E14" s="54">
        <v>0.15642588174573971</v>
      </c>
      <c r="F14" s="54">
        <v>0.15642588174573971</v>
      </c>
    </row>
    <row r="15" spans="1:8" ht="15.75" customHeight="1" x14ac:dyDescent="0.2">
      <c r="B15" s="16" t="s">
        <v>88</v>
      </c>
      <c r="C15" s="54">
        <v>0.2459120724979271</v>
      </c>
      <c r="D15" s="54">
        <v>0.2459120724979271</v>
      </c>
      <c r="E15" s="54">
        <v>0.2459120724979271</v>
      </c>
      <c r="F15" s="54">
        <v>0.2459120724979271</v>
      </c>
    </row>
    <row r="16" spans="1:8" ht="15.75" customHeight="1" x14ac:dyDescent="0.2">
      <c r="B16" s="16" t="s">
        <v>89</v>
      </c>
      <c r="C16" s="54">
        <v>4.737862187723605E-2</v>
      </c>
      <c r="D16" s="54">
        <v>4.737862187723605E-2</v>
      </c>
      <c r="E16" s="54">
        <v>4.737862187723605E-2</v>
      </c>
      <c r="F16" s="54">
        <v>4.737862187723605E-2</v>
      </c>
    </row>
    <row r="17" spans="1:8" ht="15.75" customHeight="1" x14ac:dyDescent="0.2">
      <c r="B17" s="16" t="s">
        <v>90</v>
      </c>
      <c r="C17" s="54">
        <v>2.4295120443248691E-2</v>
      </c>
      <c r="D17" s="54">
        <v>2.4295120443248691E-2</v>
      </c>
      <c r="E17" s="54">
        <v>2.4295120443248691E-2</v>
      </c>
      <c r="F17" s="54">
        <v>2.4295120443248691E-2</v>
      </c>
    </row>
    <row r="18" spans="1:8" ht="15.75" customHeight="1" x14ac:dyDescent="0.2">
      <c r="B18" s="16" t="s">
        <v>91</v>
      </c>
      <c r="C18" s="54">
        <v>0.15007652965783441</v>
      </c>
      <c r="D18" s="54">
        <v>0.15007652965783441</v>
      </c>
      <c r="E18" s="54">
        <v>0.15007652965783441</v>
      </c>
      <c r="F18" s="54">
        <v>0.15007652965783441</v>
      </c>
    </row>
    <row r="19" spans="1:8" ht="15.75" customHeight="1" x14ac:dyDescent="0.2">
      <c r="B19" s="16" t="s">
        <v>92</v>
      </c>
      <c r="C19" s="54">
        <v>1.7901193465893431E-2</v>
      </c>
      <c r="D19" s="54">
        <v>1.7901193465893431E-2</v>
      </c>
      <c r="E19" s="54">
        <v>1.7901193465893431E-2</v>
      </c>
      <c r="F19" s="54">
        <v>1.7901193465893431E-2</v>
      </c>
    </row>
    <row r="20" spans="1:8" ht="15.75" customHeight="1" x14ac:dyDescent="0.2">
      <c r="B20" s="16" t="s">
        <v>93</v>
      </c>
      <c r="C20" s="54">
        <v>1.9844259377181251E-2</v>
      </c>
      <c r="D20" s="54">
        <v>1.9844259377181251E-2</v>
      </c>
      <c r="E20" s="54">
        <v>1.9844259377181251E-2</v>
      </c>
      <c r="F20" s="54">
        <v>1.9844259377181251E-2</v>
      </c>
    </row>
    <row r="21" spans="1:8" ht="15.75" customHeight="1" x14ac:dyDescent="0.2">
      <c r="B21" s="16" t="s">
        <v>94</v>
      </c>
      <c r="C21" s="54">
        <v>7.9351354373928026E-2</v>
      </c>
      <c r="D21" s="54">
        <v>7.9351354373928026E-2</v>
      </c>
      <c r="E21" s="54">
        <v>7.9351354373928026E-2</v>
      </c>
      <c r="F21" s="54">
        <v>7.9351354373928026E-2</v>
      </c>
    </row>
    <row r="22" spans="1:8" ht="15.75" customHeight="1" x14ac:dyDescent="0.2">
      <c r="B22" s="16" t="s">
        <v>95</v>
      </c>
      <c r="C22" s="54">
        <v>0.25881496656101122</v>
      </c>
      <c r="D22" s="54">
        <v>0.25881496656101122</v>
      </c>
      <c r="E22" s="54">
        <v>0.25881496656101122</v>
      </c>
      <c r="F22" s="54">
        <v>0.25881496656101122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4.7699999999999992E-2</v>
      </c>
    </row>
    <row r="27" spans="1:8" ht="15.75" customHeight="1" x14ac:dyDescent="0.2">
      <c r="B27" s="16" t="s">
        <v>102</v>
      </c>
      <c r="C27" s="54">
        <v>1.8599999999999998E-2</v>
      </c>
    </row>
    <row r="28" spans="1:8" ht="15.75" customHeight="1" x14ac:dyDescent="0.2">
      <c r="B28" s="16" t="s">
        <v>103</v>
      </c>
      <c r="C28" s="54">
        <v>0.23169999999999999</v>
      </c>
    </row>
    <row r="29" spans="1:8" ht="15.75" customHeight="1" x14ac:dyDescent="0.2">
      <c r="B29" s="16" t="s">
        <v>104</v>
      </c>
      <c r="C29" s="54">
        <v>0.1396</v>
      </c>
    </row>
    <row r="30" spans="1:8" ht="15.75" customHeight="1" x14ac:dyDescent="0.2">
      <c r="B30" s="16" t="s">
        <v>2</v>
      </c>
      <c r="C30" s="54">
        <v>0.05</v>
      </c>
    </row>
    <row r="31" spans="1:8" ht="15.75" customHeight="1" x14ac:dyDescent="0.2">
      <c r="B31" s="16" t="s">
        <v>105</v>
      </c>
      <c r="C31" s="54">
        <v>6.9099999999999995E-2</v>
      </c>
    </row>
    <row r="32" spans="1:8" ht="15.75" customHeight="1" x14ac:dyDescent="0.2">
      <c r="B32" s="16" t="s">
        <v>106</v>
      </c>
      <c r="C32" s="54">
        <v>0.14699999999999999</v>
      </c>
    </row>
    <row r="33" spans="2:3" ht="15.75" customHeight="1" x14ac:dyDescent="0.2">
      <c r="B33" s="16" t="s">
        <v>107</v>
      </c>
      <c r="C33" s="54">
        <v>0.1244</v>
      </c>
    </row>
    <row r="34" spans="2:3" ht="15.75" customHeight="1" x14ac:dyDescent="0.2">
      <c r="B34" s="16" t="s">
        <v>108</v>
      </c>
      <c r="C34" s="54">
        <v>0.1719</v>
      </c>
    </row>
    <row r="35" spans="2:3" ht="15.75" customHeight="1" x14ac:dyDescent="0.2">
      <c r="B35" s="24" t="s">
        <v>41</v>
      </c>
      <c r="C35" s="50">
        <f>SUM(C26:C34)</f>
        <v>1</v>
      </c>
    </row>
  </sheetData>
  <sheetProtection algorithmName="SHA-512" hashValue="O1VO2ZQKrXDOsAJeeEy+Y80vP9kchp1IlggjKWfd8GnrXUPVdc5MsulL0IXLnion3ozI4xzPhue8xQ1mtZTnQw==" saltValue="jgXFCyLBrx4LI3cSbSbIv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0.58781601000000006</v>
      </c>
      <c r="D2" s="55">
        <v>0.58781601000000006</v>
      </c>
      <c r="E2" s="55">
        <v>0.49963153999999999</v>
      </c>
      <c r="F2" s="55">
        <v>0.33713436000000002</v>
      </c>
      <c r="G2" s="55">
        <v>0.32553084999999998</v>
      </c>
    </row>
    <row r="3" spans="1:15" ht="15.75" customHeight="1" x14ac:dyDescent="0.2">
      <c r="B3" s="7" t="s">
        <v>113</v>
      </c>
      <c r="C3" s="55">
        <v>0.22640987000000001</v>
      </c>
      <c r="D3" s="55">
        <v>0.22640987000000001</v>
      </c>
      <c r="E3" s="55">
        <v>0.26700329</v>
      </c>
      <c r="F3" s="55">
        <v>0.27671219000000002</v>
      </c>
      <c r="G3" s="55">
        <v>0.25924194</v>
      </c>
    </row>
    <row r="4" spans="1:15" ht="15.75" customHeight="1" x14ac:dyDescent="0.2">
      <c r="B4" s="7" t="s">
        <v>114</v>
      </c>
      <c r="C4" s="56">
        <v>0.12186411</v>
      </c>
      <c r="D4" s="56">
        <v>0.12186411</v>
      </c>
      <c r="E4" s="56">
        <v>0.15877978000000001</v>
      </c>
      <c r="F4" s="56">
        <v>0.22776905</v>
      </c>
      <c r="G4" s="56">
        <v>0.20568164999999999</v>
      </c>
    </row>
    <row r="5" spans="1:15" ht="15.75" customHeight="1" x14ac:dyDescent="0.2">
      <c r="B5" s="7" t="s">
        <v>115</v>
      </c>
      <c r="C5" s="56">
        <v>6.390999800000001E-2</v>
      </c>
      <c r="D5" s="56">
        <v>6.390999800000001E-2</v>
      </c>
      <c r="E5" s="56">
        <v>7.4585356999999991E-2</v>
      </c>
      <c r="F5" s="56">
        <v>0.15838442999999999</v>
      </c>
      <c r="G5" s="56">
        <v>0.20954555999999999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0.78486434999999999</v>
      </c>
      <c r="D8" s="55">
        <v>0.78486434999999999</v>
      </c>
      <c r="E8" s="55">
        <v>0.62227177</v>
      </c>
      <c r="F8" s="55">
        <v>0.64396407999999994</v>
      </c>
      <c r="G8" s="55">
        <v>0.81744606000000009</v>
      </c>
    </row>
    <row r="9" spans="1:15" ht="15.75" customHeight="1" x14ac:dyDescent="0.2">
      <c r="B9" s="7" t="s">
        <v>118</v>
      </c>
      <c r="C9" s="55">
        <v>0.14474545999999999</v>
      </c>
      <c r="D9" s="55">
        <v>0.14474545999999999</v>
      </c>
      <c r="E9" s="55">
        <v>0.24132007999999999</v>
      </c>
      <c r="F9" s="55">
        <v>0.24501976</v>
      </c>
      <c r="G9" s="55">
        <v>0.14206926</v>
      </c>
    </row>
    <row r="10" spans="1:15" ht="15.75" customHeight="1" x14ac:dyDescent="0.2">
      <c r="B10" s="7" t="s">
        <v>119</v>
      </c>
      <c r="C10" s="56">
        <v>4.6751927999999998E-2</v>
      </c>
      <c r="D10" s="56">
        <v>4.6751927999999998E-2</v>
      </c>
      <c r="E10" s="56">
        <v>0.10321615000000001</v>
      </c>
      <c r="F10" s="56">
        <v>7.7771478000000005E-2</v>
      </c>
      <c r="G10" s="56">
        <v>3.1628560999999999E-2</v>
      </c>
    </row>
    <row r="11" spans="1:15" ht="15.75" customHeight="1" x14ac:dyDescent="0.2">
      <c r="B11" s="7" t="s">
        <v>120</v>
      </c>
      <c r="C11" s="56">
        <v>2.3638227000000001E-2</v>
      </c>
      <c r="D11" s="56">
        <v>2.3638227000000001E-2</v>
      </c>
      <c r="E11" s="56">
        <v>3.3192024000000001E-2</v>
      </c>
      <c r="F11" s="56">
        <v>3.3244658000000003E-2</v>
      </c>
      <c r="G11" s="56">
        <v>8.8561457E-3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0.55798007500000002</v>
      </c>
      <c r="D14" s="57">
        <v>0.52895796887199997</v>
      </c>
      <c r="E14" s="57">
        <v>0.52895796887199997</v>
      </c>
      <c r="F14" s="57">
        <v>0.31842903291500002</v>
      </c>
      <c r="G14" s="57">
        <v>0.31842903291500002</v>
      </c>
      <c r="H14" s="58">
        <v>0.38100000000000001</v>
      </c>
      <c r="I14" s="58">
        <v>0.38100000000000001</v>
      </c>
      <c r="J14" s="58">
        <v>0.38100000000000001</v>
      </c>
      <c r="K14" s="58">
        <v>0.38100000000000001</v>
      </c>
      <c r="L14" s="58">
        <v>0.216354337034</v>
      </c>
      <c r="M14" s="58">
        <v>0.23145092692700001</v>
      </c>
      <c r="N14" s="58">
        <v>0.2021701186565</v>
      </c>
      <c r="O14" s="58">
        <v>0.227267646336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0.32977227435062167</v>
      </c>
      <c r="D15" s="55">
        <f t="shared" si="0"/>
        <v>0.31261989495020009</v>
      </c>
      <c r="E15" s="55">
        <f t="shared" si="0"/>
        <v>0.31261989495020009</v>
      </c>
      <c r="F15" s="55">
        <f t="shared" si="0"/>
        <v>0.18819501109183609</v>
      </c>
      <c r="G15" s="55">
        <f t="shared" si="0"/>
        <v>0.18819501109183609</v>
      </c>
      <c r="H15" s="55">
        <f t="shared" si="0"/>
        <v>0.22517513107898496</v>
      </c>
      <c r="I15" s="55">
        <f t="shared" si="0"/>
        <v>0.22517513107898496</v>
      </c>
      <c r="J15" s="55">
        <f t="shared" si="0"/>
        <v>0.22517513107898496</v>
      </c>
      <c r="K15" s="55">
        <f t="shared" si="0"/>
        <v>0.22517513107898496</v>
      </c>
      <c r="L15" s="55">
        <f t="shared" si="0"/>
        <v>0.12786775905810457</v>
      </c>
      <c r="M15" s="55">
        <f t="shared" si="0"/>
        <v>0.13679000737307034</v>
      </c>
      <c r="N15" s="55">
        <f t="shared" si="0"/>
        <v>0.11948473220139458</v>
      </c>
      <c r="O15" s="55">
        <f t="shared" si="0"/>
        <v>0.13431764318561995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j17aWaf06Bms+bCK55n9GiHOUzu/wkj3HHxXplkSeitegGWHYk9Fmr0ShZkQwFIyS8HmHzdRRw/Lov216Qkf+g==" saltValue="7Hhj/ANGsLwlnHm/FOIS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0.38865440000000001</v>
      </c>
      <c r="D2" s="56">
        <v>0.26556879999999999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0.47791139999999999</v>
      </c>
      <c r="D3" s="56">
        <v>0.42204710000000001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0.1189286</v>
      </c>
      <c r="D4" s="56">
        <v>0.29107519999999998</v>
      </c>
      <c r="E4" s="56">
        <v>0.96553879976272594</v>
      </c>
      <c r="F4" s="56">
        <v>0.662742018699646</v>
      </c>
      <c r="G4" s="56">
        <v>0</v>
      </c>
    </row>
    <row r="5" spans="1:7" x14ac:dyDescent="0.2">
      <c r="B5" s="98" t="s">
        <v>132</v>
      </c>
      <c r="C5" s="55">
        <v>1.4505600000000099E-2</v>
      </c>
      <c r="D5" s="55">
        <v>2.1308899999999902E-2</v>
      </c>
      <c r="E5" s="55">
        <v>3.4461200237274031E-2</v>
      </c>
      <c r="F5" s="55">
        <v>0.337257981300354</v>
      </c>
      <c r="G5" s="55">
        <v>1</v>
      </c>
    </row>
  </sheetData>
  <sheetProtection algorithmName="SHA-512" hashValue="lC2zOe6YLdrRC2MzjTMXlcFut5X1C4n8azgzYedzFaagss6rza/wwnNExinLfdMTTH0qFKkI4haoHoDZ/LuA5g==" saltValue="qV1ESenaaA3AxHKsX0r3z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Jk6NoCsJY8LOjQqKOh+BMs/jotKJjmvonGeujy+1XhbYCQJU9krS5vDlrtOvPse3gjtZd1UZsJpauPWfLYiIpg==" saltValue="iaSH/2RZZFjhHY9w7CzYG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HjE3N9IWMZDJfGsUcBo2FJyWrKsaW/ru4L/DvyOWRLr5MltouAmMfIsm+9Dj/lqecLbPV8SEhx4juRc1gcSUwA==" saltValue="wgEsUIAD5k5vVa6Y60LHo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JL6p8UwXHSxtbTXli8A2E/B+FdkUMkfv+rCTnu15rD47K78Rs4bijhAsmFAEHgO536ngem57K2Q2UP20Rh3lLA==" saltValue="hEdikvqsLm9OKy7fHxdVt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E3Ep8Ud8utXRVjQGZDdXJJd1FJoKH6zTcskt1/p2iqPE5PkO/5N6HazvveURLyLLfgheCiEwZs9or4qOGx/Eew==" saltValue="B2YvXKzTWNh8rXM0JgRwJ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2022-02-02T08:02:27Z</dcterms:modified>
</cp:coreProperties>
</file>