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A3A74B30-29FA-42E6-B911-7FBB375E6764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A39" i="2"/>
  <c r="H38" i="2"/>
  <c r="G38" i="2"/>
  <c r="I38" i="2" s="1"/>
  <c r="A35" i="2"/>
  <c r="A27" i="2"/>
  <c r="A26" i="2"/>
  <c r="A25" i="2"/>
  <c r="A18" i="2"/>
  <c r="A17" i="2"/>
  <c r="H11" i="2"/>
  <c r="G11" i="2"/>
  <c r="H10" i="2"/>
  <c r="G10" i="2"/>
  <c r="I10" i="2" s="1"/>
  <c r="H9" i="2"/>
  <c r="G9" i="2"/>
  <c r="H8" i="2"/>
  <c r="I8" i="2" s="1"/>
  <c r="G8" i="2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H2" i="2"/>
  <c r="I2" i="2" s="1"/>
  <c r="G2" i="2"/>
  <c r="A2" i="2"/>
  <c r="A32" i="2" s="1"/>
  <c r="C33" i="1"/>
  <c r="C20" i="1"/>
  <c r="I9" i="2" l="1"/>
  <c r="A19" i="2"/>
  <c r="I39" i="2"/>
  <c r="I5" i="2"/>
  <c r="A34" i="2"/>
  <c r="I3" i="2"/>
  <c r="I11" i="2"/>
  <c r="A33" i="2"/>
  <c r="A12" i="2"/>
  <c r="A36" i="2"/>
  <c r="A13" i="2"/>
  <c r="A21" i="2"/>
  <c r="A29" i="2"/>
  <c r="A37" i="2"/>
  <c r="A14" i="2"/>
  <c r="A22" i="2"/>
  <c r="A30" i="2"/>
  <c r="A38" i="2"/>
  <c r="A40" i="2"/>
  <c r="D58" i="20"/>
  <c r="A28" i="2"/>
  <c r="A23" i="2"/>
  <c r="A20" i="2"/>
  <c r="A15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<sst xmlns="http://schemas.openxmlformats.org/spreadsheetml/2006/main" count="2092" uniqueCount="337">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</sst>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8896967.375</v>
      </c>
    </row>
    <row r="8" spans="1:3" ht="15" customHeight="1" x14ac:dyDescent="0.2">
      <c r="B8" s="7" t="s">
        <v>19</v>
      </c>
      <c r="C8" s="46">
        <v>0.13200000000000001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0.91188728330000002</v>
      </c>
    </row>
    <row r="11" spans="1:3" ht="15" customHeight="1" x14ac:dyDescent="0.2">
      <c r="B11" s="7" t="s">
        <v>22</v>
      </c>
      <c r="C11" s="46">
        <v>0.78299999999999992</v>
      </c>
    </row>
    <row r="12" spans="1:3" ht="15" customHeight="1" x14ac:dyDescent="0.2">
      <c r="B12" s="7" t="s">
        <v>23</v>
      </c>
      <c r="C12" s="46">
        <v>0.72</v>
      </c>
    </row>
    <row r="13" spans="1:3" ht="15" customHeight="1" x14ac:dyDescent="0.2">
      <c r="B13" s="7" t="s">
        <v>24</v>
      </c>
      <c r="C13" s="46">
        <v>0.249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6.6199999999999995E-2</v>
      </c>
    </row>
    <row r="24" spans="1:3" ht="15" customHeight="1" x14ac:dyDescent="0.2">
      <c r="B24" s="12" t="s">
        <v>33</v>
      </c>
      <c r="C24" s="47">
        <v>0.53720000000000001</v>
      </c>
    </row>
    <row r="25" spans="1:3" ht="15" customHeight="1" x14ac:dyDescent="0.2">
      <c r="B25" s="12" t="s">
        <v>34</v>
      </c>
      <c r="C25" s="47">
        <v>0.36980000000000002</v>
      </c>
    </row>
    <row r="26" spans="1:3" ht="15" customHeight="1" x14ac:dyDescent="0.2">
      <c r="B26" s="12" t="s">
        <v>35</v>
      </c>
      <c r="C26" s="47">
        <v>2.6800000000000001E-2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2.62903804696573</v>
      </c>
    </row>
    <row r="38" spans="1:5" ht="15" customHeight="1" x14ac:dyDescent="0.2">
      <c r="B38" s="28" t="s">
        <v>45</v>
      </c>
      <c r="C38" s="117">
        <v>4.9307221976190201</v>
      </c>
      <c r="D38" s="9"/>
      <c r="E38" s="10"/>
    </row>
    <row r="39" spans="1:5" ht="15" customHeight="1" x14ac:dyDescent="0.2">
      <c r="B39" s="28" t="s">
        <v>46</v>
      </c>
      <c r="C39" s="117">
        <v>5.7674185909230404</v>
      </c>
      <c r="D39" s="9"/>
      <c r="E39" s="9"/>
    </row>
    <row r="40" spans="1:5" ht="15" customHeight="1" x14ac:dyDescent="0.2">
      <c r="B40" s="28" t="s">
        <v>47</v>
      </c>
      <c r="C40" s="117">
        <v>17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3.7531629720000002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2.11395375E-2</v>
      </c>
      <c r="D45" s="9"/>
    </row>
    <row r="46" spans="1:5" ht="15.75" customHeight="1" x14ac:dyDescent="0.2">
      <c r="B46" s="28" t="s">
        <v>52</v>
      </c>
      <c r="C46" s="47">
        <v>7.4799499999999991E-2</v>
      </c>
      <c r="D46" s="9"/>
    </row>
    <row r="47" spans="1:5" ht="15.75" customHeight="1" x14ac:dyDescent="0.2">
      <c r="B47" s="28" t="s">
        <v>53</v>
      </c>
      <c r="C47" s="47">
        <v>0.13228186250000001</v>
      </c>
      <c r="D47" s="9"/>
      <c r="E47" s="10"/>
    </row>
    <row r="48" spans="1:5" ht="15" customHeight="1" x14ac:dyDescent="0.2">
      <c r="B48" s="28" t="s">
        <v>54</v>
      </c>
      <c r="C48" s="48">
        <v>0.77177909999999994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2.8</v>
      </c>
      <c r="D51" s="9"/>
    </row>
    <row r="52" spans="1:4" ht="15" customHeight="1" x14ac:dyDescent="0.2">
      <c r="B52" s="28" t="s">
        <v>57</v>
      </c>
      <c r="C52" s="51">
        <v>2.8</v>
      </c>
    </row>
    <row r="53" spans="1:4" ht="15.75" customHeight="1" x14ac:dyDescent="0.2">
      <c r="B53" s="28" t="s">
        <v>58</v>
      </c>
      <c r="C53" s="51">
        <v>2.8</v>
      </c>
    </row>
    <row r="54" spans="1:4" ht="15.75" customHeight="1" x14ac:dyDescent="0.2">
      <c r="B54" s="28" t="s">
        <v>59</v>
      </c>
      <c r="C54" s="51">
        <v>2.8</v>
      </c>
    </row>
    <row r="55" spans="1:4" ht="15.75" customHeight="1" x14ac:dyDescent="0.2">
      <c r="B55" s="28" t="s">
        <v>60</v>
      </c>
      <c r="C55" s="51">
        <v>2.8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1.6202203499675959E-2</v>
      </c>
    </row>
    <row r="59" spans="1:4" ht="15.75" customHeight="1" x14ac:dyDescent="0.2">
      <c r="B59" s="28" t="s">
        <v>63</v>
      </c>
      <c r="C59" s="46">
        <v>0.60713694975776344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5.8061866999999898</v>
      </c>
    </row>
    <row r="63" spans="1:4" ht="15.75" customHeight="1" x14ac:dyDescent="0.2">
      <c r="A63" s="39"/>
    </row>
  </sheetData>
  <sheetProtection algorithmName="SHA-512" hashValue="fySmbd1dlipV9Q1YrR701+N68wh2swaimAtpMk1T02WSFoBr3UbHOqRz4poeHSmJcrU5LoERJVte8cq77YFw8g==" saltValue="oEuzpd9qpQRgr15kIk0R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</v>
      </c>
      <c r="C2" s="115">
        <v>0.95</v>
      </c>
      <c r="D2" s="116">
        <v>87.39822860468739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40.538396857225337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874.83688528420214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8.6803164574109992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13.67069630102125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13.67069630102125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13.67069630102125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13.67069630102125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13.67069630102125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13.67069630102125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1.3774621009165959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</v>
      </c>
      <c r="C18" s="115">
        <v>0.95</v>
      </c>
      <c r="D18" s="116">
        <v>20.029543337029391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</v>
      </c>
      <c r="C19" s="115">
        <v>0.95</v>
      </c>
      <c r="D19" s="116">
        <v>20.029543337029391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</v>
      </c>
      <c r="C21" s="115">
        <v>0.95</v>
      </c>
      <c r="D21" s="116">
        <v>91.743451097569121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23.936529507758561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4.6909106979920177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19.231364691512582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</v>
      </c>
      <c r="C29" s="115">
        <v>0.95</v>
      </c>
      <c r="D29" s="116">
        <v>180.67794505128731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2.06475002220103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3.0253476710734959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0.94120268070672908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3.9942731514207441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0.9048222462319031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51k+ZVypW+t4qZbJWKzsvQ3kQFozTnnpBGONWQhiimjKJRzNQtDs+lq58ELq/O/Ub2KzEPAXXGPeHwCImJRMdQ==" saltValue="ek5SfEgxIv5TANilbAuFE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XO7u1/JDtuWCaIzaNDTcuOhAuEW1oIWLkrTAjiJwI331sXgzdX9yzjdDRJjrgmK7/dFZdLxDUF4dFCVDhutZoQ==" saltValue="ZejkSzG24qir4PjfbjV9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NJOJt07xRRmyQ0svjlHMpohkDt6vFv9x/Z2xVq3YWY9VIS+IkIXl/wTIi77I/OJkM6dpVeE7449w3+WYNdIrtQ==" saltValue="DnDEL/yw0a4hWbKjhrvD0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">
      <c r="A3" s="4" t="s">
        <v>209</v>
      </c>
      <c r="B3" s="18">
        <f>frac_mam_1month * 2.6</f>
        <v>0.18201947558038559</v>
      </c>
      <c r="C3" s="18">
        <f>frac_mam_1_5months * 2.6</f>
        <v>0.18201947558038559</v>
      </c>
      <c r="D3" s="18">
        <f>frac_mam_6_11months * 2.6</f>
        <v>0.10527129588199952</v>
      </c>
      <c r="E3" s="18">
        <f>frac_mam_12_23months * 2.6</f>
        <v>5.6188773086799863E-2</v>
      </c>
      <c r="F3" s="18">
        <f>frac_mam_24_59months * 2.6</f>
        <v>4.7173474617443208E-2</v>
      </c>
    </row>
    <row r="4" spans="1:6" ht="15.75" customHeight="1" x14ac:dyDescent="0.2">
      <c r="A4" s="4" t="s">
        <v>208</v>
      </c>
      <c r="B4" s="18">
        <f>frac_sam_1month * 2.6</f>
        <v>0.11838290131538888</v>
      </c>
      <c r="C4" s="18">
        <f>frac_sam_1_5months * 2.6</f>
        <v>0.11838290131538888</v>
      </c>
      <c r="D4" s="18">
        <f>frac_sam_6_11months * 2.6</f>
        <v>5.3628706098394707E-2</v>
      </c>
      <c r="E4" s="18">
        <f>frac_sam_12_23months * 2.6</f>
        <v>3.5214787126157339E-2</v>
      </c>
      <c r="F4" s="18">
        <f>frac_sam_24_59months * 2.6</f>
        <v>3.1943934111073664E-2</v>
      </c>
    </row>
  </sheetData>
  <sheetProtection algorithmName="SHA-512" hashValue="eBWwPEWgyOU8WN9DgetBF3RIQ0TkfnoixNyS/lji93GJ8nk2aI5s3VuHuJqoiJsUsTG1bEDFDA6BWz4fz3oHpw==" saltValue="Hl2UZXsCS7pfW5x4yx6m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0.13200000000000001</v>
      </c>
      <c r="E2" s="65">
        <f>food_insecure</f>
        <v>0.13200000000000001</v>
      </c>
      <c r="F2" s="65">
        <f>food_insecure</f>
        <v>0.13200000000000001</v>
      </c>
      <c r="G2" s="65">
        <f>food_insecure</f>
        <v>0.13200000000000001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0.13200000000000001</v>
      </c>
      <c r="F5" s="65">
        <f>food_insecure</f>
        <v>0.13200000000000001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0.13200000000000001</v>
      </c>
      <c r="F8" s="65">
        <f>food_insecure</f>
        <v>0.13200000000000001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0.13200000000000001</v>
      </c>
      <c r="F9" s="65">
        <f>food_insecure</f>
        <v>0.13200000000000001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0.13200000000000001</v>
      </c>
      <c r="I15" s="65">
        <f>food_insecure</f>
        <v>0.13200000000000001</v>
      </c>
      <c r="J15" s="65">
        <f>food_insecure</f>
        <v>0.13200000000000001</v>
      </c>
      <c r="K15" s="65">
        <f>food_insecure</f>
        <v>0.13200000000000001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0.78299999999999992</v>
      </c>
      <c r="I18" s="65">
        <f>frac_PW_health_facility</f>
        <v>0.78299999999999992</v>
      </c>
      <c r="J18" s="65">
        <f>frac_PW_health_facility</f>
        <v>0.78299999999999992</v>
      </c>
      <c r="K18" s="65">
        <f>frac_PW_health_facility</f>
        <v>0.78299999999999992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4.5617715689923982E-2</v>
      </c>
      <c r="M25" s="65">
        <f>(1-food_insecure)*(0.49)+food_insecure*(0.7)</f>
        <v>0.51771999999999996</v>
      </c>
      <c r="N25" s="65">
        <f>(1-food_insecure)*(0.49)+food_insecure*(0.7)</f>
        <v>0.51771999999999996</v>
      </c>
      <c r="O25" s="65">
        <f>(1-food_insecure)*(0.49)+food_insecure*(0.7)</f>
        <v>0.51771999999999996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1.9550449581395995E-2</v>
      </c>
      <c r="M26" s="65">
        <f>(1-food_insecure)*(0.21)+food_insecure*(0.3)</f>
        <v>0.22187999999999999</v>
      </c>
      <c r="N26" s="65">
        <f>(1-food_insecure)*(0.21)+food_insecure*(0.3)</f>
        <v>0.22187999999999999</v>
      </c>
      <c r="O26" s="65">
        <f>(1-food_insecure)*(0.21)+food_insecure*(0.3)</f>
        <v>0.22187999999999999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2.2944551428679991E-2</v>
      </c>
      <c r="M27" s="65">
        <f>(1-food_insecure)*(0.3)</f>
        <v>0.26039999999999996</v>
      </c>
      <c r="N27" s="65">
        <f>(1-food_insecure)*(0.3)</f>
        <v>0.26039999999999996</v>
      </c>
      <c r="O27" s="65">
        <f>(1-food_insecure)*(0.3)</f>
        <v>0.26039999999999996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ywPqJ+WI946qqD78BS476IiJt5e1TK9zzYzIvaCn1L9cdNvPunswhx8+mxHzrA0f/dQYES7uFc70/UQC2Rm6fg==" saltValue="a1jd7LdW/F3HWCwCrpCv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4fwsrJT5ruKBF+W6iQQyBud8YRRIbQbTf4AsMn7xaGbPS1829M61+jBoQsnEQ1zN62MT/5ZI6I7ci9mZ9PD4VA==" saltValue="Em0pj1Q6wOGgsmytBSW6r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KIdIphbinoHof6m0gJlAMLSPTIL2V6NH8h5vPcMR55/jqFHnmFEN13fGDIdNTHnmW2kIRlQXAlOa+zuyJYp6vw==" saltValue="u2SDnsMVdFF9hiNZUDfM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TAcAAbBL+4dc4787SISk/m7QiIJ3cvGMm9JeQ0/+ZMwsgLEEsMVV6ATHDfOYR+PTjPiXz0lgHWmOC9WNxvHP6A==" saltValue="fukySK1XDuSd/RyEfPVl4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w2qk86iESuqSO48eSeoRyUvVPFKVXyD+9Q6jSyez6OBxOWK5wL/gf4c45YE+UdSFRATBw9rLlnDe3ctLHnc55A==" saltValue="uaWB62kd9gruc2zDemhlM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9vvbueK3Z028DTrYtRf+oPJSoOnL4Sppp7mW2U0pZJ8m9E2+XrkSCyfRyHbZeCKrx9VrQm+vx/6xYifCFcpF3Q==" saltValue="+9TJkVpEPeHBY+MxNaeoq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1682011.0316000001</v>
      </c>
      <c r="C2" s="53">
        <v>3530000</v>
      </c>
      <c r="D2" s="53">
        <v>7161000</v>
      </c>
      <c r="E2" s="53">
        <v>1016000</v>
      </c>
      <c r="F2" s="53">
        <v>615000</v>
      </c>
      <c r="G2" s="14">
        <f t="shared" ref="G2:G11" si="0">C2+D2+E2+F2</f>
        <v>12322000</v>
      </c>
      <c r="H2" s="14">
        <f t="shared" ref="H2:H11" si="1">(B2 + stillbirth*B2/(1000-stillbirth))/(1-abortion)</f>
        <v>1769756.4733541391</v>
      </c>
      <c r="I2" s="14">
        <f t="shared" ref="I2:I11" si="2">G2-H2</f>
        <v>10552243.526645862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1645441.4987999999</v>
      </c>
      <c r="C3" s="53">
        <v>3615000</v>
      </c>
      <c r="D3" s="53">
        <v>6887000</v>
      </c>
      <c r="E3" s="53">
        <v>1020000</v>
      </c>
      <c r="F3" s="53">
        <v>657000</v>
      </c>
      <c r="G3" s="14">
        <f t="shared" si="0"/>
        <v>12179000</v>
      </c>
      <c r="H3" s="14">
        <f t="shared" si="1"/>
        <v>1731279.218339484</v>
      </c>
      <c r="I3" s="14">
        <f t="shared" si="2"/>
        <v>10447720.781660516</v>
      </c>
    </row>
    <row r="4" spans="1:9" ht="15.75" customHeight="1" x14ac:dyDescent="0.2">
      <c r="A4" s="7">
        <f t="shared" si="3"/>
        <v>2023</v>
      </c>
      <c r="B4" s="52">
        <v>1608671.6584000001</v>
      </c>
      <c r="C4" s="53">
        <v>3694000</v>
      </c>
      <c r="D4" s="53">
        <v>6724000</v>
      </c>
      <c r="E4" s="53">
        <v>1020000</v>
      </c>
      <c r="F4" s="53">
        <v>701000</v>
      </c>
      <c r="G4" s="14">
        <f t="shared" si="0"/>
        <v>12139000</v>
      </c>
      <c r="H4" s="14">
        <f t="shared" si="1"/>
        <v>1692591.2062815619</v>
      </c>
      <c r="I4" s="14">
        <f t="shared" si="2"/>
        <v>10446408.793718439</v>
      </c>
    </row>
    <row r="5" spans="1:9" ht="15.75" customHeight="1" x14ac:dyDescent="0.2">
      <c r="A5" s="7">
        <f t="shared" si="3"/>
        <v>2024</v>
      </c>
      <c r="B5" s="52">
        <v>1571687.7788</v>
      </c>
      <c r="C5" s="53">
        <v>3790000</v>
      </c>
      <c r="D5" s="53">
        <v>6645000</v>
      </c>
      <c r="E5" s="53">
        <v>1018000</v>
      </c>
      <c r="F5" s="53">
        <v>747000</v>
      </c>
      <c r="G5" s="14">
        <f t="shared" si="0"/>
        <v>12200000</v>
      </c>
      <c r="H5" s="14">
        <f t="shared" si="1"/>
        <v>1653677.9892442224</v>
      </c>
      <c r="I5" s="14">
        <f t="shared" si="2"/>
        <v>10546322.010755777</v>
      </c>
    </row>
    <row r="6" spans="1:9" ht="15.75" customHeight="1" x14ac:dyDescent="0.2">
      <c r="A6" s="7">
        <f t="shared" si="3"/>
        <v>2025</v>
      </c>
      <c r="B6" s="52">
        <v>1534500.4380000001</v>
      </c>
      <c r="C6" s="53">
        <v>3913000</v>
      </c>
      <c r="D6" s="53">
        <v>6632000</v>
      </c>
      <c r="E6" s="53">
        <v>1019000</v>
      </c>
      <c r="F6" s="53">
        <v>790000</v>
      </c>
      <c r="G6" s="14">
        <f t="shared" si="0"/>
        <v>12354000</v>
      </c>
      <c r="H6" s="14">
        <f t="shared" si="1"/>
        <v>1614550.6970498171</v>
      </c>
      <c r="I6" s="14">
        <f t="shared" si="2"/>
        <v>10739449.302950183</v>
      </c>
    </row>
    <row r="7" spans="1:9" ht="15.75" customHeight="1" x14ac:dyDescent="0.2">
      <c r="A7" s="7">
        <f t="shared" si="3"/>
        <v>2026</v>
      </c>
      <c r="B7" s="52">
        <v>1507675.1151999999</v>
      </c>
      <c r="C7" s="53">
        <v>4056000</v>
      </c>
      <c r="D7" s="53">
        <v>6684000</v>
      </c>
      <c r="E7" s="53">
        <v>1023000</v>
      </c>
      <c r="F7" s="53">
        <v>833000</v>
      </c>
      <c r="G7" s="14">
        <f t="shared" si="0"/>
        <v>12596000</v>
      </c>
      <c r="H7" s="14">
        <f t="shared" si="1"/>
        <v>1586325.9780775786</v>
      </c>
      <c r="I7" s="14">
        <f t="shared" si="2"/>
        <v>11009674.021922421</v>
      </c>
    </row>
    <row r="8" spans="1:9" ht="15.75" customHeight="1" x14ac:dyDescent="0.2">
      <c r="A8" s="7">
        <f t="shared" si="3"/>
        <v>2027</v>
      </c>
      <c r="B8" s="52">
        <v>1480584.4916000001</v>
      </c>
      <c r="C8" s="53">
        <v>4221000</v>
      </c>
      <c r="D8" s="53">
        <v>6808000</v>
      </c>
      <c r="E8" s="53">
        <v>1030000</v>
      </c>
      <c r="F8" s="53">
        <v>875000</v>
      </c>
      <c r="G8" s="14">
        <f t="shared" si="0"/>
        <v>12934000</v>
      </c>
      <c r="H8" s="14">
        <f t="shared" si="1"/>
        <v>1557822.1183628812</v>
      </c>
      <c r="I8" s="14">
        <f t="shared" si="2"/>
        <v>11376177.881637119</v>
      </c>
    </row>
    <row r="9" spans="1:9" ht="15.75" customHeight="1" x14ac:dyDescent="0.2">
      <c r="A9" s="7">
        <f t="shared" si="3"/>
        <v>2028</v>
      </c>
      <c r="B9" s="52">
        <v>1453225.6584000001</v>
      </c>
      <c r="C9" s="53">
        <v>4385000</v>
      </c>
      <c r="D9" s="53">
        <v>6989000</v>
      </c>
      <c r="E9" s="53">
        <v>1041000</v>
      </c>
      <c r="F9" s="53">
        <v>915000</v>
      </c>
      <c r="G9" s="14">
        <f t="shared" si="0"/>
        <v>13330000</v>
      </c>
      <c r="H9" s="14">
        <f t="shared" si="1"/>
        <v>1529036.0573624021</v>
      </c>
      <c r="I9" s="14">
        <f t="shared" si="2"/>
        <v>11800963.942637598</v>
      </c>
    </row>
    <row r="10" spans="1:9" ht="15.75" customHeight="1" x14ac:dyDescent="0.2">
      <c r="A10" s="7">
        <f t="shared" si="3"/>
        <v>2029</v>
      </c>
      <c r="B10" s="52">
        <v>1425627.2575999999</v>
      </c>
      <c r="C10" s="53">
        <v>4515000</v>
      </c>
      <c r="D10" s="53">
        <v>7201000</v>
      </c>
      <c r="E10" s="53">
        <v>1056000</v>
      </c>
      <c r="F10" s="53">
        <v>947000</v>
      </c>
      <c r="G10" s="14">
        <f t="shared" si="0"/>
        <v>13719000</v>
      </c>
      <c r="H10" s="14">
        <f t="shared" si="1"/>
        <v>1499997.9312428837</v>
      </c>
      <c r="I10" s="14">
        <f t="shared" si="2"/>
        <v>12219002.068757117</v>
      </c>
    </row>
    <row r="11" spans="1:9" ht="15.75" customHeight="1" x14ac:dyDescent="0.2">
      <c r="A11" s="7">
        <f t="shared" si="3"/>
        <v>2030</v>
      </c>
      <c r="B11" s="52">
        <v>1397837.12</v>
      </c>
      <c r="C11" s="53">
        <v>4590000</v>
      </c>
      <c r="D11" s="53">
        <v>7430000</v>
      </c>
      <c r="E11" s="53">
        <v>1077000</v>
      </c>
      <c r="F11" s="53">
        <v>970000</v>
      </c>
      <c r="G11" s="14">
        <f t="shared" si="0"/>
        <v>14067000</v>
      </c>
      <c r="H11" s="14">
        <f t="shared" si="1"/>
        <v>1470758.0659928808</v>
      </c>
      <c r="I11" s="14">
        <f t="shared" si="2"/>
        <v>12596241.934007119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DEl8GGluJdFxk/9fYrhEs0IjirL37Yjz50nf5KOkR84L1Pj2l8AEQVN7al4JBt4S7C0tGb5FgxWHY5gD5WD0lQ==" saltValue="7/SRMnC7jwsDdQhRChC56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GioVHi6ixkulKY8GGtd0RC5raxGjrhSQojVdtUmhJroOXNdOeNIauIBhhJ6GtuteU2SH+iShnkCdXz+aAGyoug==" saltValue="iG3JLykBCbtdmCIqTtYiP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lj8ZBFTif/CqFM67akvD3ccg2hCUH+tDrEyM4OGroet9+MBsi/DeGnQu/IztncVgnjpGVIoOE5uHGCaxmL0JvQ==" saltValue="ZN+o3zZaoTHW6XGmkD+f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IL+tBtNCEE5S9H0PxYoDYT7Xj7vyj+sStBiHBPWBsdkuueqVMyDPdEIp8j+z76hbvJyvEXQ8OMI2zkH/SCxe6g==" saltValue="XmCsx9bc5VyM+wF0ULb+e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H3Js2Wkk8klo4m5mm/Jt+bh3FzG7xq9xYDjPmn2zO/IB2z9fGo/lFKIsJcM1Abdf0d2haucLzog3TTyCUUNjzA==" saltValue="oIzRzM1lQVDvgPVWXW79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lOoQZt1s+3GKk22bXSonr+gyl8XXFFTg2dsG66H3e7hKQDxERo9SJ23gvQL/dqzVwA0wCHPXTSs4S+j40h84jA==" saltValue="ykNdVcdhsIztLwa8jROf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sPQeTyjTPh83Uv9vmac6VxXgpBFDb1U1dTcQJOr9ieBP2UUp3MDXq6s/dXKsudHgA3hxh7BWggG/uIxz0Dixew==" saltValue="yo1nSzBtpy4a4gWFd9crA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p6cBhaNJvxW66g+182c6B8GnT6iO+PgqJXJ1PQC54E5MeqY4SagA+UWz6rOt9SaSuWUzsk1u+kS0PJixseZrzQ==" saltValue="nRO/eohWyHEkHSjsJYGr4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rz3MN6lS2GSSjfO4P/kl4YIP+7ardlgVviZv9d3A0LWMNEKi0CHln9P7m8+hbGJs7QpfyF8EJo1wz1P/tc7Rfw==" saltValue="VT15CW+VqotSM/1rTIpZ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KU2RSLwe77ZtwWahQpFT7UJi/suSiGu2PzyD2cfVV8gRRh8uouevevwFk60IoyWY2rinGIFGwoW1RopqvdVqFA==" saltValue="arJIUsB9wpVeKEccyw5ys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5.9514522618874223E-2</v>
      </c>
    </row>
    <row r="5" spans="1:8" ht="15.75" customHeight="1" x14ac:dyDescent="0.2">
      <c r="B5" s="16" t="s">
        <v>80</v>
      </c>
      <c r="C5" s="54">
        <v>1.8469842023606482E-2</v>
      </c>
    </row>
    <row r="6" spans="1:8" ht="15.75" customHeight="1" x14ac:dyDescent="0.2">
      <c r="B6" s="16" t="s">
        <v>81</v>
      </c>
      <c r="C6" s="54">
        <v>0.1162910502421009</v>
      </c>
    </row>
    <row r="7" spans="1:8" ht="15.75" customHeight="1" x14ac:dyDescent="0.2">
      <c r="B7" s="16" t="s">
        <v>82</v>
      </c>
      <c r="C7" s="54">
        <v>0.41436868182985859</v>
      </c>
    </row>
    <row r="8" spans="1:8" ht="15.75" customHeight="1" x14ac:dyDescent="0.2">
      <c r="B8" s="16" t="s">
        <v>83</v>
      </c>
      <c r="C8" s="54">
        <v>0</v>
      </c>
    </row>
    <row r="9" spans="1:8" ht="15.75" customHeight="1" x14ac:dyDescent="0.2">
      <c r="B9" s="16" t="s">
        <v>84</v>
      </c>
      <c r="C9" s="54">
        <v>0.29560917673140791</v>
      </c>
    </row>
    <row r="10" spans="1:8" ht="15.75" customHeight="1" x14ac:dyDescent="0.2">
      <c r="B10" s="16" t="s">
        <v>85</v>
      </c>
      <c r="C10" s="54">
        <v>9.5746726554151729E-2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1.5082096083218449E-2</v>
      </c>
      <c r="D14" s="54">
        <v>1.5082096083218449E-2</v>
      </c>
      <c r="E14" s="54">
        <v>1.5082096083218449E-2</v>
      </c>
      <c r="F14" s="54">
        <v>1.5082096083218449E-2</v>
      </c>
    </row>
    <row r="15" spans="1:8" ht="15.75" customHeight="1" x14ac:dyDescent="0.2">
      <c r="B15" s="16" t="s">
        <v>88</v>
      </c>
      <c r="C15" s="54">
        <v>0.10885323608677901</v>
      </c>
      <c r="D15" s="54">
        <v>0.10885323608677901</v>
      </c>
      <c r="E15" s="54">
        <v>0.10885323608677901</v>
      </c>
      <c r="F15" s="54">
        <v>0.10885323608677901</v>
      </c>
    </row>
    <row r="16" spans="1:8" ht="15.75" customHeight="1" x14ac:dyDescent="0.2">
      <c r="B16" s="16" t="s">
        <v>89</v>
      </c>
      <c r="C16" s="54">
        <v>2.0533523178915901E-2</v>
      </c>
      <c r="D16" s="54">
        <v>2.0533523178915901E-2</v>
      </c>
      <c r="E16" s="54">
        <v>2.0533523178915901E-2</v>
      </c>
      <c r="F16" s="54">
        <v>2.0533523178915901E-2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4.9271840352756403E-3</v>
      </c>
      <c r="D19" s="54">
        <v>4.9271840352756403E-3</v>
      </c>
      <c r="E19" s="54">
        <v>4.9271840352756403E-3</v>
      </c>
      <c r="F19" s="54">
        <v>4.9271840352756403E-3</v>
      </c>
    </row>
    <row r="20" spans="1:8" ht="15.75" customHeight="1" x14ac:dyDescent="0.2">
      <c r="B20" s="16" t="s">
        <v>93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">
      <c r="B21" s="16" t="s">
        <v>94</v>
      </c>
      <c r="C21" s="54">
        <v>0.1696568098771136</v>
      </c>
      <c r="D21" s="54">
        <v>0.1696568098771136</v>
      </c>
      <c r="E21" s="54">
        <v>0.1696568098771136</v>
      </c>
      <c r="F21" s="54">
        <v>0.1696568098771136</v>
      </c>
    </row>
    <row r="22" spans="1:8" ht="15.75" customHeight="1" x14ac:dyDescent="0.2">
      <c r="B22" s="16" t="s">
        <v>95</v>
      </c>
      <c r="C22" s="54">
        <v>0.68094715073869738</v>
      </c>
      <c r="D22" s="54">
        <v>0.68094715073869738</v>
      </c>
      <c r="E22" s="54">
        <v>0.68094715073869738</v>
      </c>
      <c r="F22" s="54">
        <v>0.68094715073869738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5.4199999999999998E-2</v>
      </c>
    </row>
    <row r="27" spans="1:8" ht="15.75" customHeight="1" x14ac:dyDescent="0.2">
      <c r="B27" s="16" t="s">
        <v>102</v>
      </c>
      <c r="C27" s="54">
        <v>5.8200000000000002E-2</v>
      </c>
    </row>
    <row r="28" spans="1:8" ht="15.75" customHeight="1" x14ac:dyDescent="0.2">
      <c r="B28" s="16" t="s">
        <v>103</v>
      </c>
      <c r="C28" s="54">
        <v>0.11899999999999999</v>
      </c>
    </row>
    <row r="29" spans="1:8" ht="15.75" customHeight="1" x14ac:dyDescent="0.2">
      <c r="B29" s="16" t="s">
        <v>104</v>
      </c>
      <c r="C29" s="54">
        <v>0.1326</v>
      </c>
    </row>
    <row r="30" spans="1:8" ht="15.75" customHeight="1" x14ac:dyDescent="0.2">
      <c r="B30" s="16" t="s">
        <v>2</v>
      </c>
      <c r="C30" s="54">
        <v>7.9100000000000004E-2</v>
      </c>
    </row>
    <row r="31" spans="1:8" ht="15.75" customHeight="1" x14ac:dyDescent="0.2">
      <c r="B31" s="16" t="s">
        <v>105</v>
      </c>
      <c r="C31" s="54">
        <v>6.4399999999999999E-2</v>
      </c>
    </row>
    <row r="32" spans="1:8" ht="15.75" customHeight="1" x14ac:dyDescent="0.2">
      <c r="B32" s="16" t="s">
        <v>106</v>
      </c>
      <c r="C32" s="54">
        <v>0.13</v>
      </c>
    </row>
    <row r="33" spans="2:3" ht="15.75" customHeight="1" x14ac:dyDescent="0.2">
      <c r="B33" s="16" t="s">
        <v>107</v>
      </c>
      <c r="C33" s="54">
        <v>0.12379999999999999</v>
      </c>
    </row>
    <row r="34" spans="2:3" ht="15.75" customHeight="1" x14ac:dyDescent="0.2">
      <c r="B34" s="16" t="s">
        <v>108</v>
      </c>
      <c r="C34" s="54">
        <v>0.2387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EGKJEpv8EkB2k8UBOLbl1SNI/Zj6wynq7wJPNWYZHNTap7Ln9L9n3oBOFAjjjEZGZ+9NKZkzcTGWgnYT4WjXYQ==" saltValue="BRyghhQqhrSPop/duQ0LS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0.75897158594928593</v>
      </c>
      <c r="D2" s="55">
        <v>0.75897158594928593</v>
      </c>
      <c r="E2" s="55">
        <v>0.75279667846727805</v>
      </c>
      <c r="F2" s="55">
        <v>0.65263384058127993</v>
      </c>
      <c r="G2" s="55">
        <v>0.63213572320395306</v>
      </c>
    </row>
    <row r="3" spans="1:15" ht="15.75" customHeight="1" x14ac:dyDescent="0.2">
      <c r="B3" s="7" t="s">
        <v>113</v>
      </c>
      <c r="C3" s="55">
        <v>0.128580089583161</v>
      </c>
      <c r="D3" s="55">
        <v>0.128580089583161</v>
      </c>
      <c r="E3" s="55">
        <v>0.13371908851254599</v>
      </c>
      <c r="F3" s="55">
        <v>0.18927307502291599</v>
      </c>
      <c r="G3" s="55">
        <v>0.218657676660793</v>
      </c>
    </row>
    <row r="4" spans="1:15" ht="15.75" customHeight="1" x14ac:dyDescent="0.2">
      <c r="B4" s="7" t="s">
        <v>114</v>
      </c>
      <c r="C4" s="56">
        <v>6.8506343215358007E-2</v>
      </c>
      <c r="D4" s="56">
        <v>6.8506343215358007E-2</v>
      </c>
      <c r="E4" s="56">
        <v>6.0878984057916898E-2</v>
      </c>
      <c r="F4" s="56">
        <v>9.30039194557684E-2</v>
      </c>
      <c r="G4" s="56">
        <v>9.5245285743845595E-2</v>
      </c>
    </row>
    <row r="5" spans="1:15" ht="15.75" customHeight="1" x14ac:dyDescent="0.2">
      <c r="B5" s="7" t="s">
        <v>115</v>
      </c>
      <c r="C5" s="56">
        <v>4.4039394498032201E-2</v>
      </c>
      <c r="D5" s="56">
        <v>4.3941744978209497E-2</v>
      </c>
      <c r="E5" s="56">
        <v>5.2605249937791497E-2</v>
      </c>
      <c r="F5" s="56">
        <v>6.5089168596794797E-2</v>
      </c>
      <c r="G5" s="56">
        <v>5.3961321358864688E-2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0.73451706294635999</v>
      </c>
      <c r="D8" s="55">
        <v>0.73451706294635999</v>
      </c>
      <c r="E8" s="55">
        <v>0.84236733853409507</v>
      </c>
      <c r="F8" s="55">
        <v>0.88962595297866798</v>
      </c>
      <c r="G8" s="55">
        <v>0.90547478730020103</v>
      </c>
    </row>
    <row r="9" spans="1:15" ht="15.75" customHeight="1" x14ac:dyDescent="0.2">
      <c r="B9" s="7" t="s">
        <v>118</v>
      </c>
      <c r="C9" s="55">
        <v>0.14994355956163599</v>
      </c>
      <c r="D9" s="55">
        <v>0.14994355956163599</v>
      </c>
      <c r="E9" s="55">
        <v>9.6517517980254791E-2</v>
      </c>
      <c r="F9" s="55">
        <v>7.5219073566006295E-2</v>
      </c>
      <c r="G9" s="55">
        <v>6.4095675692044191E-2</v>
      </c>
    </row>
    <row r="10" spans="1:15" ht="15.75" customHeight="1" x14ac:dyDescent="0.2">
      <c r="B10" s="7" t="s">
        <v>119</v>
      </c>
      <c r="C10" s="56">
        <v>7.0007490607840603E-2</v>
      </c>
      <c r="D10" s="56">
        <v>7.0007490607840603E-2</v>
      </c>
      <c r="E10" s="56">
        <v>4.0488959954615197E-2</v>
      </c>
      <c r="F10" s="56">
        <v>2.16110665718461E-2</v>
      </c>
      <c r="G10" s="56">
        <v>1.8143644083632001E-2</v>
      </c>
    </row>
    <row r="11" spans="1:15" ht="15.75" customHeight="1" x14ac:dyDescent="0.2">
      <c r="B11" s="7" t="s">
        <v>120</v>
      </c>
      <c r="C11" s="56">
        <v>4.5531885121303413E-2</v>
      </c>
      <c r="D11" s="56">
        <v>4.5531885121303413E-2</v>
      </c>
      <c r="E11" s="56">
        <v>2.0626425422459502E-2</v>
      </c>
      <c r="F11" s="56">
        <v>1.35441488946759E-2</v>
      </c>
      <c r="G11" s="56">
        <v>1.22861285042591E-2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0.32705093667774998</v>
      </c>
      <c r="D14" s="57">
        <v>0.304200778575</v>
      </c>
      <c r="E14" s="57">
        <v>0.304200778575</v>
      </c>
      <c r="F14" s="57">
        <v>0.151503929698</v>
      </c>
      <c r="G14" s="57">
        <v>0.151503929698</v>
      </c>
      <c r="H14" s="58">
        <v>0.24</v>
      </c>
      <c r="I14" s="58">
        <v>0.24</v>
      </c>
      <c r="J14" s="58">
        <v>0.24</v>
      </c>
      <c r="K14" s="58">
        <v>0.24</v>
      </c>
      <c r="L14" s="58">
        <v>8.238462133170002E-2</v>
      </c>
      <c r="M14" s="58">
        <v>0.1104373414036</v>
      </c>
      <c r="N14" s="58">
        <v>0.15402055275000001</v>
      </c>
      <c r="O14" s="58">
        <v>0.174416511394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0.19856470810994856</v>
      </c>
      <c r="D15" s="55">
        <f t="shared" si="0"/>
        <v>0.1846915328179623</v>
      </c>
      <c r="E15" s="55">
        <f t="shared" si="0"/>
        <v>0.1846915328179623</v>
      </c>
      <c r="F15" s="55">
        <f t="shared" si="0"/>
        <v>9.198363375315835E-2</v>
      </c>
      <c r="G15" s="55">
        <f t="shared" si="0"/>
        <v>9.198363375315835E-2</v>
      </c>
      <c r="H15" s="55">
        <f t="shared" si="0"/>
        <v>0.14571286794186322</v>
      </c>
      <c r="I15" s="55">
        <f t="shared" si="0"/>
        <v>0.14571286794186322</v>
      </c>
      <c r="J15" s="55">
        <f t="shared" si="0"/>
        <v>0.14571286794186322</v>
      </c>
      <c r="K15" s="55">
        <f t="shared" si="0"/>
        <v>0.14571286794186322</v>
      </c>
      <c r="L15" s="55">
        <f t="shared" si="0"/>
        <v>5.0018747702276718E-2</v>
      </c>
      <c r="M15" s="55">
        <f t="shared" si="0"/>
        <v>6.7050590599138454E-2</v>
      </c>
      <c r="N15" s="55">
        <f t="shared" si="0"/>
        <v>9.3511568596639713E-2</v>
      </c>
      <c r="O15" s="55">
        <f t="shared" si="0"/>
        <v>0.10589470871514335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/8cnR6RfzYdHBQaNARVljnSA5GkngkjJCp+1oDO7lRbUr6w4tOWxvKnYqHC+Wnpk/hwgPUQ1rsR7N5jONyLM7Q==" saltValue="e6XtIApqpuaXY580A6+Q3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0.43501501852123098</v>
      </c>
      <c r="D2" s="56">
        <v>0.23498266272916701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0.2763713716074</v>
      </c>
      <c r="D3" s="56">
        <v>0.288356971458333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0.208402150173296</v>
      </c>
      <c r="D4" s="56">
        <v>0.32155992791666699</v>
      </c>
      <c r="E4" s="56">
        <v>0.67901725684710901</v>
      </c>
      <c r="F4" s="56">
        <v>0.33638759210421898</v>
      </c>
      <c r="G4" s="56">
        <v>0</v>
      </c>
    </row>
    <row r="5" spans="1:7" x14ac:dyDescent="0.2">
      <c r="B5" s="98" t="s">
        <v>132</v>
      </c>
      <c r="C5" s="55">
        <v>8.0211459698073112E-2</v>
      </c>
      <c r="D5" s="55">
        <v>0.155100437895833</v>
      </c>
      <c r="E5" s="55">
        <v>0.32098274315289099</v>
      </c>
      <c r="F5" s="55">
        <v>0.66361240789578091</v>
      </c>
      <c r="G5" s="55">
        <v>1</v>
      </c>
    </row>
  </sheetData>
  <sheetProtection algorithmName="SHA-512" hashValue="ZzJQ5QsEIMdBbgJyoe+PUZUVoL06AK6+lfPFUoPCZgU2rlkICA4sP3+i3/i+zPfe8qjZPlftv0jy9MrNt4QPBg==" saltValue="bXOurSeqw8TegDSVEcJKY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n4oQBbNaPTIyMvLsPEo9ODaq1kDD+Y3q9lMY0VP6lFQEL1GnlM5E258xAYTOmZcAQgox0h+dvIUmNPixaKic1Q==" saltValue="BNDkC4U6/SaZ76nXPGdsR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OFEPUo646JIct/KZb92TvjR0dHdCGH4hhTKBDO6Ik7UL4FMQkY+Dig6ga44RtZLmiZniRVahoAF9qYDdlgU0Ng==" saltValue="VHvGzIHFsuzThD8052n2u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/0ygz4gIK4M8SZb/wv/TtSnVkF1aHsEy2PhmuiLFhuUy/a4Nj2utw16BEYGRf5h/HLMXrohiwoyoif4+dCOGug==" saltValue="QNQku9rcyAukA53PfwIF6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5RYAyE4mSWwy2ThqAWXcb+MLSCenzrCs/SHCxX/ctAHH1KXP6JKXrRBCyEQ56ORtJJb8YC62hPpOLJ3WpgsxEQ==" saltValue="E6ykHixBLhy0qsw9YLl9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2022-02-02T08:08:04Z</dcterms:modified>
</cp:coreProperties>
</file>