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0D330E17-C03F-441D-8DA3-5395D754D572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33" i="2"/>
  <c r="A19" i="2"/>
  <c r="H11" i="2"/>
  <c r="G11" i="2"/>
  <c r="I11" i="2" s="1"/>
  <c r="H10" i="2"/>
  <c r="I10" i="2" s="1"/>
  <c r="G10" i="2"/>
  <c r="H9" i="2"/>
  <c r="G9" i="2"/>
  <c r="H8" i="2"/>
  <c r="G8" i="2"/>
  <c r="I8" i="2" s="1"/>
  <c r="H7" i="2"/>
  <c r="G7" i="2"/>
  <c r="I7" i="2" s="1"/>
  <c r="I6" i="2"/>
  <c r="H6" i="2"/>
  <c r="G6" i="2"/>
  <c r="H5" i="2"/>
  <c r="G5" i="2"/>
  <c r="I5" i="2" s="1"/>
  <c r="H4" i="2"/>
  <c r="G4" i="2"/>
  <c r="H3" i="2"/>
  <c r="G3" i="2"/>
  <c r="H2" i="2"/>
  <c r="G2" i="2"/>
  <c r="I2" i="2" s="1"/>
  <c r="A2" i="2"/>
  <c r="A40" i="2" s="1"/>
  <c r="C33" i="1"/>
  <c r="C20" i="1"/>
  <c r="I4" i="2" l="1"/>
  <c r="I38" i="2"/>
  <c r="A34" i="2"/>
  <c r="A25" i="2"/>
  <c r="A15" i="2"/>
  <c r="A26" i="2"/>
  <c r="A3" i="2"/>
  <c r="A4" i="2" s="1"/>
  <c r="A5" i="2" s="1"/>
  <c r="A6" i="2" s="1"/>
  <c r="A7" i="2" s="1"/>
  <c r="A8" i="2" s="1"/>
  <c r="A9" i="2" s="1"/>
  <c r="A10" i="2" s="1"/>
  <c r="A11" i="2" s="1"/>
  <c r="I9" i="2"/>
  <c r="A16" i="2"/>
  <c r="A27" i="2"/>
  <c r="A39" i="2"/>
  <c r="A24" i="2"/>
  <c r="I3" i="2"/>
  <c r="A17" i="2"/>
  <c r="A31" i="2"/>
  <c r="I39" i="2"/>
  <c r="A23" i="2"/>
  <c r="A18" i="2"/>
  <c r="A32" i="2"/>
  <c r="A35" i="2"/>
  <c r="A28" i="2"/>
  <c r="A13" i="2"/>
  <c r="A21" i="2"/>
  <c r="A29" i="2"/>
  <c r="A37" i="2"/>
  <c r="A12" i="2"/>
  <c r="A20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<sst xmlns="http://schemas.openxmlformats.org/spreadsheetml/2006/main" count="2092" uniqueCount="337">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</sst>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2016433.609375</v>
      </c>
    </row>
    <row r="8" spans="1:3" ht="15" customHeight="1" x14ac:dyDescent="0.2">
      <c r="B8" s="7" t="s">
        <v>19</v>
      </c>
      <c r="C8" s="46">
        <v>0.38200000000000001</v>
      </c>
    </row>
    <row r="9" spans="1:3" ht="15" customHeight="1" x14ac:dyDescent="0.2">
      <c r="B9" s="7" t="s">
        <v>20</v>
      </c>
      <c r="C9" s="47">
        <v>7.0000000000000007E-2</v>
      </c>
    </row>
    <row r="10" spans="1:3" ht="15" customHeight="1" x14ac:dyDescent="0.2">
      <c r="B10" s="7" t="s">
        <v>21</v>
      </c>
      <c r="C10" s="47">
        <v>0.29895069122314499</v>
      </c>
    </row>
    <row r="11" spans="1:3" ht="15" customHeight="1" x14ac:dyDescent="0.2">
      <c r="B11" s="7" t="s">
        <v>22</v>
      </c>
      <c r="C11" s="46">
        <v>0.439</v>
      </c>
    </row>
    <row r="12" spans="1:3" ht="15" customHeight="1" x14ac:dyDescent="0.2">
      <c r="B12" s="7" t="s">
        <v>23</v>
      </c>
      <c r="C12" s="46">
        <v>0.53900000000000003</v>
      </c>
    </row>
    <row r="13" spans="1:3" ht="15" customHeight="1" x14ac:dyDescent="0.2">
      <c r="B13" s="7" t="s">
        <v>24</v>
      </c>
      <c r="C13" s="46">
        <v>0.34100000000000003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4.6199999999999998E-2</v>
      </c>
    </row>
    <row r="24" spans="1:3" ht="15" customHeight="1" x14ac:dyDescent="0.2">
      <c r="B24" s="12" t="s">
        <v>33</v>
      </c>
      <c r="C24" s="47">
        <v>0.50180000000000002</v>
      </c>
    </row>
    <row r="25" spans="1:3" ht="15" customHeight="1" x14ac:dyDescent="0.2">
      <c r="B25" s="12" t="s">
        <v>34</v>
      </c>
      <c r="C25" s="47">
        <v>0.36330000000000001</v>
      </c>
    </row>
    <row r="26" spans="1:3" ht="15" customHeight="1" x14ac:dyDescent="0.2">
      <c r="B26" s="12" t="s">
        <v>35</v>
      </c>
      <c r="C26" s="47">
        <v>8.8699999999999987E-2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0.253</v>
      </c>
    </row>
    <row r="30" spans="1:3" ht="14.25" customHeight="1" x14ac:dyDescent="0.2">
      <c r="B30" s="22" t="s">
        <v>38</v>
      </c>
      <c r="C30" s="49">
        <v>5.5E-2</v>
      </c>
    </row>
    <row r="31" spans="1:3" ht="14.25" customHeight="1" x14ac:dyDescent="0.2">
      <c r="B31" s="22" t="s">
        <v>39</v>
      </c>
      <c r="C31" s="49">
        <v>0.123</v>
      </c>
    </row>
    <row r="32" spans="1:3" ht="14.25" customHeight="1" x14ac:dyDescent="0.2">
      <c r="B32" s="22" t="s">
        <v>40</v>
      </c>
      <c r="C32" s="49">
        <v>0.56899999998509887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15.8740839717442</v>
      </c>
    </row>
    <row r="38" spans="1:5" ht="15" customHeight="1" x14ac:dyDescent="0.2">
      <c r="B38" s="28" t="s">
        <v>45</v>
      </c>
      <c r="C38" s="117">
        <v>26.290133744035799</v>
      </c>
      <c r="D38" s="9"/>
      <c r="E38" s="10"/>
    </row>
    <row r="39" spans="1:5" ht="15" customHeight="1" x14ac:dyDescent="0.2">
      <c r="B39" s="28" t="s">
        <v>46</v>
      </c>
      <c r="C39" s="117">
        <v>34.326129964299597</v>
      </c>
      <c r="D39" s="9"/>
      <c r="E39" s="9"/>
    </row>
    <row r="40" spans="1:5" ht="15" customHeight="1" x14ac:dyDescent="0.2">
      <c r="B40" s="28" t="s">
        <v>47</v>
      </c>
      <c r="C40" s="117">
        <v>248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16.936096880000001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1.52689E-2</v>
      </c>
      <c r="D45" s="9"/>
    </row>
    <row r="46" spans="1:5" ht="15.75" customHeight="1" x14ac:dyDescent="0.2">
      <c r="B46" s="28" t="s">
        <v>52</v>
      </c>
      <c r="C46" s="47">
        <v>7.9903340000000003E-2</v>
      </c>
      <c r="D46" s="9"/>
    </row>
    <row r="47" spans="1:5" ht="15.75" customHeight="1" x14ac:dyDescent="0.2">
      <c r="B47" s="28" t="s">
        <v>53</v>
      </c>
      <c r="C47" s="47">
        <v>0.108004</v>
      </c>
      <c r="D47" s="9"/>
      <c r="E47" s="10"/>
    </row>
    <row r="48" spans="1:5" ht="15" customHeight="1" x14ac:dyDescent="0.2">
      <c r="B48" s="28" t="s">
        <v>54</v>
      </c>
      <c r="C48" s="48">
        <v>0.7968237600000001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0.56162384870019422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7.8707003999999898</v>
      </c>
    </row>
    <row r="63" spans="1:4" ht="15.75" customHeight="1" x14ac:dyDescent="0.2">
      <c r="A63" s="39"/>
    </row>
  </sheetData>
  <sheetProtection algorithmName="SHA-512" hashValue="6E5qjtynj7J76b2gqoBpmC0ld9LbzwqBDMC4msMhEPQDxxXlwKBBWFzyVhVLEn7U+Gst9ZCsRtph4GmgkxmAqQ==" saltValue="GB10v0OasO8w/5XMmYu5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1.9186180978953901E-2</v>
      </c>
      <c r="C2" s="115">
        <v>0.95</v>
      </c>
      <c r="D2" s="116">
        <v>36.079849986609638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47.391202091117947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70.283560158574318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0.37755207944684438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15.05045142161304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15.05045142161304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15.05045142161304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15.05045142161304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15.05045142161304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15.05045142161304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0.68500000000000005</v>
      </c>
      <c r="C16" s="115">
        <v>0.95</v>
      </c>
      <c r="D16" s="116">
        <v>0.2530143942324673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5.58755555555556E-3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0.2817596</v>
      </c>
      <c r="C18" s="115">
        <v>0.95</v>
      </c>
      <c r="D18" s="116">
        <v>1.723860781546777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0.2817596</v>
      </c>
      <c r="C19" s="115">
        <v>0.95</v>
      </c>
      <c r="D19" s="116">
        <v>1.723860781546777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0.90690880000000007</v>
      </c>
      <c r="C21" s="115">
        <v>0.95</v>
      </c>
      <c r="D21" s="116">
        <v>4.0598209789868394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25.651202438998769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4.9321676394351552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0.36702054990720001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3.4473076462745701E-2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21.74274730131463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2E-3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0.30099999999999999</v>
      </c>
      <c r="C29" s="115">
        <v>0.95</v>
      </c>
      <c r="D29" s="116">
        <v>63.551452439241622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0.46670911326684161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0.48033470148423679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0.7787983704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0.84099999999999997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0.37232034206828502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4.6172783449698399E-2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4.0283775058915356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0.66573842399683902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t2YpJRMPCwXuFKoo6yzTDFwdfXfIINsBNWSn3Z0owBgziHGCT1PWWGJePQ4pTYFZAUqNyshriXJga4pPd5s0yw==" saltValue="3fctMFLDpAlI9owTvd8D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u9Zl/mjw1qrhcUiZa/TdA4VyMWQMRgXx2Zdm/y0FYTN4lYsEfNEPpNiVoI6S3J/xxi5s1EVdgmj7Qh2u42XxNA==" saltValue="CRuFEq+sET9DeaopTt8Mj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paS9TBeTg1P5y1Yhd+l17Vk7npSzocWOQ/r2jhnRdOPuHF1SEtfVJte/6QydPELwrMObnmLQgmO3Qo0PUsBKsw==" saltValue="lkDTHmTg2uhcKk6lN6h4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9.6740708500146891E-2</v>
      </c>
      <c r="C3" s="18">
        <f>frac_mam_1_5months * 2.6</f>
        <v>9.6740708500146891E-2</v>
      </c>
      <c r="D3" s="18">
        <f>frac_mam_6_11months * 2.6</f>
        <v>7.6170373708009623E-2</v>
      </c>
      <c r="E3" s="18">
        <f>frac_mam_12_23months * 2.6</f>
        <v>6.7657922208309157E-2</v>
      </c>
      <c r="F3" s="18">
        <f>frac_mam_24_59months * 2.6</f>
        <v>1.8542513065040123E-2</v>
      </c>
    </row>
    <row r="4" spans="1:6" ht="15.75" customHeight="1" x14ac:dyDescent="0.2">
      <c r="A4" s="4" t="s">
        <v>208</v>
      </c>
      <c r="B4" s="18">
        <f>frac_sam_1month * 2.6</f>
        <v>4.9098926410079007E-2</v>
      </c>
      <c r="C4" s="18">
        <f>frac_sam_1_5months * 2.6</f>
        <v>4.9098926410079007E-2</v>
      </c>
      <c r="D4" s="18">
        <f>frac_sam_6_11months * 2.6</f>
        <v>4.6685057133436285E-2</v>
      </c>
      <c r="E4" s="18">
        <f>frac_sam_12_23months * 2.6</f>
        <v>1.610959190875294E-2</v>
      </c>
      <c r="F4" s="18">
        <f>frac_sam_24_59months * 2.6</f>
        <v>9.2095770407466804E-3</v>
      </c>
    </row>
  </sheetData>
  <sheetProtection algorithmName="SHA-512" hashValue="Pzcy/fNWRE755h1jduk7CDesqEip1DUkL73EP1JSSl1kJCUFmZFGMoc2C8bMIGNVvLexHVCQUDid7BoLu0pslA==" saltValue="5frNAcTfvahKSX8bMrIg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0.38200000000000001</v>
      </c>
      <c r="E2" s="65">
        <f>food_insecure</f>
        <v>0.38200000000000001</v>
      </c>
      <c r="F2" s="65">
        <f>food_insecure</f>
        <v>0.38200000000000001</v>
      </c>
      <c r="G2" s="65">
        <f>food_insecure</f>
        <v>0.38200000000000001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0.38200000000000001</v>
      </c>
      <c r="F5" s="65">
        <f>food_insecure</f>
        <v>0.38200000000000001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0.38200000000000001</v>
      </c>
      <c r="F8" s="65">
        <f>food_insecure</f>
        <v>0.38200000000000001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0.38200000000000001</v>
      </c>
      <c r="F9" s="65">
        <f>food_insecure</f>
        <v>0.38200000000000001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0.53900000000000003</v>
      </c>
      <c r="E10" s="65">
        <f>IF(ISBLANK(comm_deliv), frac_children_health_facility,1)</f>
        <v>0.53900000000000003</v>
      </c>
      <c r="F10" s="65">
        <f>IF(ISBLANK(comm_deliv), frac_children_health_facility,1)</f>
        <v>0.53900000000000003</v>
      </c>
      <c r="G10" s="65">
        <f>IF(ISBLANK(comm_deliv), frac_children_health_facility,1)</f>
        <v>0.53900000000000003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0.38200000000000001</v>
      </c>
      <c r="I15" s="65">
        <f>food_insecure</f>
        <v>0.38200000000000001</v>
      </c>
      <c r="J15" s="65">
        <f>food_insecure</f>
        <v>0.38200000000000001</v>
      </c>
      <c r="K15" s="65">
        <f>food_insecure</f>
        <v>0.38200000000000001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0.439</v>
      </c>
      <c r="I18" s="65">
        <f>frac_PW_health_facility</f>
        <v>0.439</v>
      </c>
      <c r="J18" s="65">
        <f>frac_PW_health_facility</f>
        <v>0.439</v>
      </c>
      <c r="K18" s="65">
        <f>frac_PW_health_facility</f>
        <v>0.439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7.0000000000000007E-2</v>
      </c>
      <c r="I19" s="65">
        <f>frac_malaria_risk</f>
        <v>7.0000000000000007E-2</v>
      </c>
      <c r="J19" s="65">
        <f>frac_malaria_risk</f>
        <v>7.0000000000000007E-2</v>
      </c>
      <c r="K19" s="65">
        <f>frac_malaria_risk</f>
        <v>7.0000000000000007E-2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0.34100000000000003</v>
      </c>
      <c r="M24" s="65">
        <f>famplan_unmet_need</f>
        <v>0.34100000000000003</v>
      </c>
      <c r="N24" s="65">
        <f>famplan_unmet_need</f>
        <v>0.34100000000000003</v>
      </c>
      <c r="O24" s="65">
        <f>famplan_unmet_need</f>
        <v>0.34100000000000003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0.39975233685073819</v>
      </c>
      <c r="M25" s="65">
        <f>(1-food_insecure)*(0.49)+food_insecure*(0.7)</f>
        <v>0.57021999999999995</v>
      </c>
      <c r="N25" s="65">
        <f>(1-food_insecure)*(0.49)+food_insecure*(0.7)</f>
        <v>0.57021999999999995</v>
      </c>
      <c r="O25" s="65">
        <f>(1-food_insecure)*(0.49)+food_insecure*(0.7)</f>
        <v>0.57021999999999995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0.17132243007888784</v>
      </c>
      <c r="M26" s="65">
        <f>(1-food_insecure)*(0.21)+food_insecure*(0.3)</f>
        <v>0.24437999999999999</v>
      </c>
      <c r="N26" s="65">
        <f>(1-food_insecure)*(0.21)+food_insecure*(0.3)</f>
        <v>0.24437999999999999</v>
      </c>
      <c r="O26" s="65">
        <f>(1-food_insecure)*(0.21)+food_insecure*(0.3)</f>
        <v>0.24437999999999999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0.1299745418472289</v>
      </c>
      <c r="M27" s="65">
        <f>(1-food_insecure)*(0.3)</f>
        <v>0.18539999999999998</v>
      </c>
      <c r="N27" s="65">
        <f>(1-food_insecure)*(0.3)</f>
        <v>0.18539999999999998</v>
      </c>
      <c r="O27" s="65">
        <f>(1-food_insecure)*(0.3)</f>
        <v>0.18539999999999998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0.29895069122314499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7.0000000000000007E-2</v>
      </c>
      <c r="D34" s="65">
        <f t="shared" si="3"/>
        <v>7.0000000000000007E-2</v>
      </c>
      <c r="E34" s="65">
        <f t="shared" si="3"/>
        <v>7.0000000000000007E-2</v>
      </c>
      <c r="F34" s="65">
        <f t="shared" si="3"/>
        <v>7.0000000000000007E-2</v>
      </c>
      <c r="G34" s="65">
        <f t="shared" si="3"/>
        <v>7.0000000000000007E-2</v>
      </c>
      <c r="H34" s="65">
        <f t="shared" si="3"/>
        <v>7.0000000000000007E-2</v>
      </c>
      <c r="I34" s="65">
        <f t="shared" si="3"/>
        <v>7.0000000000000007E-2</v>
      </c>
      <c r="J34" s="65">
        <f t="shared" si="3"/>
        <v>7.0000000000000007E-2</v>
      </c>
      <c r="K34" s="65">
        <f t="shared" si="3"/>
        <v>7.0000000000000007E-2</v>
      </c>
      <c r="L34" s="65">
        <f t="shared" si="3"/>
        <v>7.0000000000000007E-2</v>
      </c>
      <c r="M34" s="65">
        <f t="shared" si="3"/>
        <v>7.0000000000000007E-2</v>
      </c>
      <c r="N34" s="65">
        <f t="shared" si="3"/>
        <v>7.0000000000000007E-2</v>
      </c>
      <c r="O34" s="65">
        <f t="shared" si="3"/>
        <v>7.0000000000000007E-2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fVj955+sdwRTjPgXq4OcIW4ICCUE3PaqYAHkUTwWBVCRyQ/A61ylG5VrUM6CLtGdxNK202fn06lYvfMtLRDGHA==" saltValue="6y3mWrRg/y/7A3LEIHfl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pSi9cMa3ovUJQ1XaMwtquXVfi2phNHQFvS7zSsUcgLGr6dipJXi5Bk71oh2e3B/bhIOJHr3WYXl0imUx/0LlNg==" saltValue="y0FCDHGMOGs6kICzYZVK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CGxzudx28e7468eB73Byr/EhWuH0BbMycbVXaHtYKBWFtKk+zMq0ch916SAEqw3N92vEojIrPAzWi9Gmp65JgQ==" saltValue="Yco9CZmBPmpejLOZzXJK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c8a9HFitpaYHxAAnqBtkiczOjgVVhj91dr1hzLalfN3Q5gZIobiSTcF/EYmQDk20UN7sKmPDyIwhRHUQ0vq7Zg==" saltValue="AZZNnlncXDJE/pj33rR4/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EglIgtoydOUhn4KoBayA2Y4CT7KYxmQmnbtLqmJl5v2U7eE+tG/gH4Mx+//CXkfGAalN4zP1K5mEvaqTPXoew==" saltValue="yfnYzQcR1De7xpciFGLx8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AdnxDnE2jzMc2x4FbgHaoNbZfrdagUK0MufllVWZFiuOIS9Nj/v3lkgesnqeE0jFwXa/mbD0ImfKDin8cb4zmQ==" saltValue="azckXFv7141NAXUPjhkRx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375877.65340000001</v>
      </c>
      <c r="C2" s="53">
        <v>718000</v>
      </c>
      <c r="D2" s="53">
        <v>1133000</v>
      </c>
      <c r="E2" s="53">
        <v>14300</v>
      </c>
      <c r="F2" s="53">
        <v>13400</v>
      </c>
      <c r="G2" s="14">
        <f t="shared" ref="G2:G11" si="0">C2+D2+E2+F2</f>
        <v>1878700</v>
      </c>
      <c r="H2" s="14">
        <f t="shared" ref="H2:H11" si="1">(B2 + stillbirth*B2/(1000-stillbirth))/(1-abortion)</f>
        <v>400789.54366366862</v>
      </c>
      <c r="I2" s="14">
        <f t="shared" ref="I2:I11" si="2">G2-H2</f>
        <v>1477910.4563363313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377486.114</v>
      </c>
      <c r="C3" s="53">
        <v>739000</v>
      </c>
      <c r="D3" s="53">
        <v>1165000</v>
      </c>
      <c r="E3" s="53">
        <v>14400</v>
      </c>
      <c r="F3" s="53">
        <v>13500</v>
      </c>
      <c r="G3" s="14">
        <f t="shared" si="0"/>
        <v>1931900</v>
      </c>
      <c r="H3" s="14">
        <f t="shared" si="1"/>
        <v>402504.60755226051</v>
      </c>
      <c r="I3" s="14">
        <f t="shared" si="2"/>
        <v>1529395.3924477394</v>
      </c>
    </row>
    <row r="4" spans="1:9" ht="15.75" customHeight="1" x14ac:dyDescent="0.2">
      <c r="A4" s="7">
        <f t="shared" si="3"/>
        <v>2023</v>
      </c>
      <c r="B4" s="52">
        <v>378814.98180000001</v>
      </c>
      <c r="C4" s="53">
        <v>761000</v>
      </c>
      <c r="D4" s="53">
        <v>1202000</v>
      </c>
      <c r="E4" s="53">
        <v>14600</v>
      </c>
      <c r="F4" s="53">
        <v>13700</v>
      </c>
      <c r="G4" s="14">
        <f t="shared" si="0"/>
        <v>1991300</v>
      </c>
      <c r="H4" s="14">
        <f t="shared" si="1"/>
        <v>403921.54818263254</v>
      </c>
      <c r="I4" s="14">
        <f t="shared" si="2"/>
        <v>1587378.4518173675</v>
      </c>
    </row>
    <row r="5" spans="1:9" ht="15.75" customHeight="1" x14ac:dyDescent="0.2">
      <c r="A5" s="7">
        <f t="shared" si="3"/>
        <v>2024</v>
      </c>
      <c r="B5" s="52">
        <v>379864.25679999997</v>
      </c>
      <c r="C5" s="53">
        <v>781000</v>
      </c>
      <c r="D5" s="53">
        <v>1241000</v>
      </c>
      <c r="E5" s="53">
        <v>14800</v>
      </c>
      <c r="F5" s="53">
        <v>13800</v>
      </c>
      <c r="G5" s="14">
        <f t="shared" si="0"/>
        <v>2050600</v>
      </c>
      <c r="H5" s="14">
        <f t="shared" si="1"/>
        <v>405040.3655547846</v>
      </c>
      <c r="I5" s="14">
        <f t="shared" si="2"/>
        <v>1645559.6344452153</v>
      </c>
    </row>
    <row r="6" spans="1:9" ht="15.75" customHeight="1" x14ac:dyDescent="0.2">
      <c r="A6" s="7">
        <f t="shared" si="3"/>
        <v>2025</v>
      </c>
      <c r="B6" s="52">
        <v>380660.11200000002</v>
      </c>
      <c r="C6" s="53">
        <v>798000</v>
      </c>
      <c r="D6" s="53">
        <v>1280000</v>
      </c>
      <c r="E6" s="53">
        <v>14800</v>
      </c>
      <c r="F6" s="53">
        <v>13800</v>
      </c>
      <c r="G6" s="14">
        <f t="shared" si="0"/>
        <v>2106600</v>
      </c>
      <c r="H6" s="14">
        <f t="shared" si="1"/>
        <v>405888.9673259863</v>
      </c>
      <c r="I6" s="14">
        <f t="shared" si="2"/>
        <v>1700711.0326740136</v>
      </c>
    </row>
    <row r="7" spans="1:9" ht="15.75" customHeight="1" x14ac:dyDescent="0.2">
      <c r="A7" s="7">
        <f t="shared" si="3"/>
        <v>2026</v>
      </c>
      <c r="B7" s="52">
        <v>383729.33100000001</v>
      </c>
      <c r="C7" s="53">
        <v>812000</v>
      </c>
      <c r="D7" s="53">
        <v>1320000</v>
      </c>
      <c r="E7" s="53">
        <v>15100</v>
      </c>
      <c r="F7" s="53">
        <v>13900</v>
      </c>
      <c r="G7" s="14">
        <f t="shared" si="0"/>
        <v>2161000</v>
      </c>
      <c r="H7" s="14">
        <f t="shared" si="1"/>
        <v>409161.60370457085</v>
      </c>
      <c r="I7" s="14">
        <f t="shared" si="2"/>
        <v>1751838.3962954292</v>
      </c>
    </row>
    <row r="8" spans="1:9" ht="15.75" customHeight="1" x14ac:dyDescent="0.2">
      <c r="A8" s="7">
        <f t="shared" si="3"/>
        <v>2027</v>
      </c>
      <c r="B8" s="52">
        <v>386667.99599999998</v>
      </c>
      <c r="C8" s="53">
        <v>823000</v>
      </c>
      <c r="D8" s="53">
        <v>1359000</v>
      </c>
      <c r="E8" s="53">
        <v>15200</v>
      </c>
      <c r="F8" s="53">
        <v>14000</v>
      </c>
      <c r="G8" s="14">
        <f t="shared" si="0"/>
        <v>2211200</v>
      </c>
      <c r="H8" s="14">
        <f t="shared" si="1"/>
        <v>412295.03340882895</v>
      </c>
      <c r="I8" s="14">
        <f t="shared" si="2"/>
        <v>1798904.966591171</v>
      </c>
    </row>
    <row r="9" spans="1:9" ht="15.75" customHeight="1" x14ac:dyDescent="0.2">
      <c r="A9" s="7">
        <f t="shared" si="3"/>
        <v>2028</v>
      </c>
      <c r="B9" s="52">
        <v>389449.00400000007</v>
      </c>
      <c r="C9" s="53">
        <v>832000</v>
      </c>
      <c r="D9" s="53">
        <v>1397000</v>
      </c>
      <c r="E9" s="53">
        <v>15400</v>
      </c>
      <c r="F9" s="53">
        <v>14100</v>
      </c>
      <c r="G9" s="14">
        <f t="shared" si="0"/>
        <v>2258500</v>
      </c>
      <c r="H9" s="14">
        <f t="shared" si="1"/>
        <v>415260.35714425973</v>
      </c>
      <c r="I9" s="14">
        <f t="shared" si="2"/>
        <v>1843239.6428557402</v>
      </c>
    </row>
    <row r="10" spans="1:9" ht="15.75" customHeight="1" x14ac:dyDescent="0.2">
      <c r="A10" s="7">
        <f t="shared" si="3"/>
        <v>2029</v>
      </c>
      <c r="B10" s="52">
        <v>392071.42499999999</v>
      </c>
      <c r="C10" s="53">
        <v>839000</v>
      </c>
      <c r="D10" s="53">
        <v>1435000</v>
      </c>
      <c r="E10" s="53">
        <v>15400</v>
      </c>
      <c r="F10" s="53">
        <v>14100</v>
      </c>
      <c r="G10" s="14">
        <f t="shared" si="0"/>
        <v>2303500</v>
      </c>
      <c r="H10" s="14">
        <f t="shared" si="1"/>
        <v>418056.58327363146</v>
      </c>
      <c r="I10" s="14">
        <f t="shared" si="2"/>
        <v>1885443.4167263685</v>
      </c>
    </row>
    <row r="11" spans="1:9" ht="15.75" customHeight="1" x14ac:dyDescent="0.2">
      <c r="A11" s="7">
        <f t="shared" si="3"/>
        <v>2030</v>
      </c>
      <c r="B11" s="52">
        <v>394558.95199999999</v>
      </c>
      <c r="C11" s="53">
        <v>846000</v>
      </c>
      <c r="D11" s="53">
        <v>1471000</v>
      </c>
      <c r="E11" s="53">
        <v>15400</v>
      </c>
      <c r="F11" s="53">
        <v>14200</v>
      </c>
      <c r="G11" s="14">
        <f t="shared" si="0"/>
        <v>2346600</v>
      </c>
      <c r="H11" s="14">
        <f t="shared" si="1"/>
        <v>420708.97508826293</v>
      </c>
      <c r="I11" s="14">
        <f t="shared" si="2"/>
        <v>1925891.0249117371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9qnWW6PBfISYwObstg9jX3ZuAflGxz7RUP/TIXPx02XgQUwL6hdJj8zBtSR9SGEokKL433qCWuoIlnV048G2Q==" saltValue="9rQLqBG9ADKNrnmZ0MRmq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Sfg61OtaT+nV6jOlDop4vZeDGmQklXOV8s9fE0/r2/zH/ajictAD4iNkmTLbSyADEu2XD9btiUCAd2ZJrD0tZw==" saltValue="NxsAgqGttt4jbwlVuL2/Q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6kpl76V3wTlnOQwiWcivVLij1O9jhG1wu/G2FoSDPPC5jaQ4QtD/S2sd5hmFEv6uef7PMht15RPMzwmocCzh6g==" saltValue="gG+liSEpyxpzzjn8g4sF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da5tfuqBdaVzC7zsWTRYjPLOV3zNOc24Hm2f+DMdiJmT0FMi+PHiDy8g3r2Kxg5SnYC/rYAFbLcY0aYp0gYEYQ==" saltValue="wd+AG0YyC6l2pEVGF0HF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K+OrTzr0JYBasxVXW+klRxXHc+NJKhLAVhIs0pMwuzjOGLhhJ+i/YStLhRMtxzos8vYVD/Bz8fAtiuvZEyA/g==" saltValue="+G5j4q6pBl+h8JFNUcHF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p0eMVdogjXdRv7npg5w2azScmyWq1GNZRn1JwaPCEKcLC+PJeulwafWDG0LGIuQwqq0iXPaPe6ZoMw7NuM89ZA==" saltValue="FtZtxpdg/JzcKvb6fDC5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fa2YF6/0+d5U1Dtefy1k0Vfh/VgSpYJA2nHAeolJiuTk1W0qRVOFfHuqWnhTc2vg0Zr7NsNQd2dTakQBVkung==" saltValue="s55ppC8D3fJKKvc9928h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Ur0fnMgEW3AO8nyZ0vCaLg+nbIzgcDoUMZbeqS1jNwWkg2YBhqHVr6evwhVnqEwsl0fRdivIhAVHS2NdLTrOHw==" saltValue="5x93967MRVjCcB4+GQXh+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JXlATc+TuF31z/FV+FBME7M2RfIi4lKMpCu7lzNA38mJQuA7q1sR5aHd3elTyxS+s43FHcmaTbRlkfS13DdOoA==" saltValue="yvUytlRJFE+hmCl/9SF/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ZwqcM7UKG9fRJCyhdvr5lmIV1Dku4jiFWCdDDAOnUQjbLyIs2jtHSercceZv2/w2qQnCZ97qo8XcJoHFs51Z0A==" saltValue="3uPDURgpTdGAcjVh1Z11i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2.059941221164225E-3</v>
      </c>
    </row>
    <row r="4" spans="1:8" ht="15.75" customHeight="1" x14ac:dyDescent="0.2">
      <c r="B4" s="16" t="s">
        <v>79</v>
      </c>
      <c r="C4" s="54">
        <v>0.15765511321815251</v>
      </c>
    </row>
    <row r="5" spans="1:8" ht="15.75" customHeight="1" x14ac:dyDescent="0.2">
      <c r="B5" s="16" t="s">
        <v>80</v>
      </c>
      <c r="C5" s="54">
        <v>5.9451516252141692E-2</v>
      </c>
    </row>
    <row r="6" spans="1:8" ht="15.75" customHeight="1" x14ac:dyDescent="0.2">
      <c r="B6" s="16" t="s">
        <v>81</v>
      </c>
      <c r="C6" s="54">
        <v>0.25542002993351581</v>
      </c>
    </row>
    <row r="7" spans="1:8" ht="15.75" customHeight="1" x14ac:dyDescent="0.2">
      <c r="B7" s="16" t="s">
        <v>82</v>
      </c>
      <c r="C7" s="54">
        <v>0.30161655102198848</v>
      </c>
    </row>
    <row r="8" spans="1:8" ht="15.75" customHeight="1" x14ac:dyDescent="0.2">
      <c r="B8" s="16" t="s">
        <v>83</v>
      </c>
      <c r="C8" s="54">
        <v>3.2170614485092278E-3</v>
      </c>
    </row>
    <row r="9" spans="1:8" ht="15.75" customHeight="1" x14ac:dyDescent="0.2">
      <c r="B9" s="16" t="s">
        <v>84</v>
      </c>
      <c r="C9" s="54">
        <v>0.1491244288740432</v>
      </c>
    </row>
    <row r="10" spans="1:8" ht="15.75" customHeight="1" x14ac:dyDescent="0.2">
      <c r="B10" s="16" t="s">
        <v>85</v>
      </c>
      <c r="C10" s="54">
        <v>7.1455358030484625E-2</v>
      </c>
    </row>
    <row r="11" spans="1:8" ht="15.75" customHeight="1" x14ac:dyDescent="0.2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0.1125906579784641</v>
      </c>
      <c r="D14" s="54">
        <v>0.1125906579784641</v>
      </c>
      <c r="E14" s="54">
        <v>0.1125906579784641</v>
      </c>
      <c r="F14" s="54">
        <v>0.1125906579784641</v>
      </c>
    </row>
    <row r="15" spans="1:8" ht="15.75" customHeight="1" x14ac:dyDescent="0.2">
      <c r="B15" s="16" t="s">
        <v>88</v>
      </c>
      <c r="C15" s="54">
        <v>0.18428030525273839</v>
      </c>
      <c r="D15" s="54">
        <v>0.18428030525273839</v>
      </c>
      <c r="E15" s="54">
        <v>0.18428030525273839</v>
      </c>
      <c r="F15" s="54">
        <v>0.18428030525273839</v>
      </c>
    </row>
    <row r="16" spans="1:8" ht="15.75" customHeight="1" x14ac:dyDescent="0.2">
      <c r="B16" s="16" t="s">
        <v>89</v>
      </c>
      <c r="C16" s="54">
        <v>1.787507706910962E-2</v>
      </c>
      <c r="D16" s="54">
        <v>1.787507706910962E-2</v>
      </c>
      <c r="E16" s="54">
        <v>1.787507706910962E-2</v>
      </c>
      <c r="F16" s="54">
        <v>1.787507706910962E-2</v>
      </c>
    </row>
    <row r="17" spans="1:8" ht="15.75" customHeight="1" x14ac:dyDescent="0.2">
      <c r="B17" s="16" t="s">
        <v>90</v>
      </c>
      <c r="C17" s="54">
        <v>2.7465226621506572E-3</v>
      </c>
      <c r="D17" s="54">
        <v>2.7465226621506572E-3</v>
      </c>
      <c r="E17" s="54">
        <v>2.7465226621506572E-3</v>
      </c>
      <c r="F17" s="54">
        <v>2.7465226621506572E-3</v>
      </c>
    </row>
    <row r="18" spans="1:8" ht="15.75" customHeight="1" x14ac:dyDescent="0.2">
      <c r="B18" s="16" t="s">
        <v>91</v>
      </c>
      <c r="C18" s="54">
        <v>7.5428405576606045E-2</v>
      </c>
      <c r="D18" s="54">
        <v>7.5428405576606045E-2</v>
      </c>
      <c r="E18" s="54">
        <v>7.5428405576606045E-2</v>
      </c>
      <c r="F18" s="54">
        <v>7.5428405576606045E-2</v>
      </c>
    </row>
    <row r="19" spans="1:8" ht="15.75" customHeight="1" x14ac:dyDescent="0.2">
      <c r="B19" s="16" t="s">
        <v>92</v>
      </c>
      <c r="C19" s="54">
        <v>2.701770123425306E-2</v>
      </c>
      <c r="D19" s="54">
        <v>2.701770123425306E-2</v>
      </c>
      <c r="E19" s="54">
        <v>2.701770123425306E-2</v>
      </c>
      <c r="F19" s="54">
        <v>2.701770123425306E-2</v>
      </c>
    </row>
    <row r="20" spans="1:8" ht="15.75" customHeight="1" x14ac:dyDescent="0.2">
      <c r="B20" s="16" t="s">
        <v>93</v>
      </c>
      <c r="C20" s="54">
        <v>5.9067277060090732E-2</v>
      </c>
      <c r="D20" s="54">
        <v>5.9067277060090732E-2</v>
      </c>
      <c r="E20" s="54">
        <v>5.9067277060090732E-2</v>
      </c>
      <c r="F20" s="54">
        <v>5.9067277060090732E-2</v>
      </c>
    </row>
    <row r="21" spans="1:8" ht="15.75" customHeight="1" x14ac:dyDescent="0.2">
      <c r="B21" s="16" t="s">
        <v>94</v>
      </c>
      <c r="C21" s="54">
        <v>0.13267176810910039</v>
      </c>
      <c r="D21" s="54">
        <v>0.13267176810910039</v>
      </c>
      <c r="E21" s="54">
        <v>0.13267176810910039</v>
      </c>
      <c r="F21" s="54">
        <v>0.13267176810910039</v>
      </c>
    </row>
    <row r="22" spans="1:8" ht="15.75" customHeight="1" x14ac:dyDescent="0.2">
      <c r="B22" s="16" t="s">
        <v>95</v>
      </c>
      <c r="C22" s="54">
        <v>0.38832228505748689</v>
      </c>
      <c r="D22" s="54">
        <v>0.38832228505748689</v>
      </c>
      <c r="E22" s="54">
        <v>0.38832228505748689</v>
      </c>
      <c r="F22" s="54">
        <v>0.38832228505748689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8.8000000000000009E-2</v>
      </c>
    </row>
    <row r="27" spans="1:8" ht="15.75" customHeight="1" x14ac:dyDescent="0.2">
      <c r="B27" s="16" t="s">
        <v>102</v>
      </c>
      <c r="C27" s="54">
        <v>8.8999999999999999E-3</v>
      </c>
    </row>
    <row r="28" spans="1:8" ht="15.75" customHeight="1" x14ac:dyDescent="0.2">
      <c r="B28" s="16" t="s">
        <v>103</v>
      </c>
      <c r="C28" s="54">
        <v>0.15479999999999999</v>
      </c>
    </row>
    <row r="29" spans="1:8" ht="15.75" customHeight="1" x14ac:dyDescent="0.2">
      <c r="B29" s="16" t="s">
        <v>104</v>
      </c>
      <c r="C29" s="54">
        <v>0.16800000000000001</v>
      </c>
    </row>
    <row r="30" spans="1:8" ht="15.75" customHeight="1" x14ac:dyDescent="0.2">
      <c r="B30" s="16" t="s">
        <v>2</v>
      </c>
      <c r="C30" s="54">
        <v>0.1045</v>
      </c>
    </row>
    <row r="31" spans="1:8" ht="15.75" customHeight="1" x14ac:dyDescent="0.2">
      <c r="B31" s="16" t="s">
        <v>105</v>
      </c>
      <c r="C31" s="54">
        <v>0.10829999999999999</v>
      </c>
    </row>
    <row r="32" spans="1:8" ht="15.75" customHeight="1" x14ac:dyDescent="0.2">
      <c r="B32" s="16" t="s">
        <v>106</v>
      </c>
      <c r="C32" s="54">
        <v>1.8700000000000001E-2</v>
      </c>
    </row>
    <row r="33" spans="2:3" ht="15.75" customHeight="1" x14ac:dyDescent="0.2">
      <c r="B33" s="16" t="s">
        <v>107</v>
      </c>
      <c r="C33" s="54">
        <v>8.4100000000000008E-2</v>
      </c>
    </row>
    <row r="34" spans="2:3" ht="15.75" customHeight="1" x14ac:dyDescent="0.2">
      <c r="B34" s="16" t="s">
        <v>108</v>
      </c>
      <c r="C34" s="54">
        <v>0.26469999999776478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V3f88TNKpaLIKsePGEp4wpJ5icWyXdqIk31EjccrInS4dKp/WSvzIBjowraTHQGtJgkPfGCvwKthZULiwPOAyg==" saltValue="5/IjYbXH8Mp/3z/5qce6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0.65157324075698897</v>
      </c>
      <c r="D2" s="55">
        <v>0.65157324075698897</v>
      </c>
      <c r="E2" s="55">
        <v>0.52541631460189797</v>
      </c>
      <c r="F2" s="55">
        <v>0.28846535086631803</v>
      </c>
      <c r="G2" s="55">
        <v>0.24549765884876301</v>
      </c>
    </row>
    <row r="3" spans="1:15" ht="15.75" customHeight="1" x14ac:dyDescent="0.2">
      <c r="B3" s="7" t="s">
        <v>113</v>
      </c>
      <c r="C3" s="55">
        <v>0.22254276275634799</v>
      </c>
      <c r="D3" s="55">
        <v>0.22254276275634799</v>
      </c>
      <c r="E3" s="55">
        <v>0.27649295330047602</v>
      </c>
      <c r="F3" s="55">
        <v>0.25656491518020602</v>
      </c>
      <c r="G3" s="55">
        <v>0.32459962368011502</v>
      </c>
    </row>
    <row r="4" spans="1:15" ht="15.75" customHeight="1" x14ac:dyDescent="0.2">
      <c r="B4" s="7" t="s">
        <v>114</v>
      </c>
      <c r="C4" s="56">
        <v>7.4738867580890697E-2</v>
      </c>
      <c r="D4" s="56">
        <v>7.4738867580890697E-2</v>
      </c>
      <c r="E4" s="56">
        <v>0.11903746426105501</v>
      </c>
      <c r="F4" s="56">
        <v>0.29508471488952598</v>
      </c>
      <c r="G4" s="56">
        <v>0.27474308013915999</v>
      </c>
    </row>
    <row r="5" spans="1:15" ht="15.75" customHeight="1" x14ac:dyDescent="0.2">
      <c r="B5" s="7" t="s">
        <v>115</v>
      </c>
      <c r="C5" s="56">
        <v>5.1145151257515002E-2</v>
      </c>
      <c r="D5" s="56">
        <v>5.1145151257515002E-2</v>
      </c>
      <c r="E5" s="56">
        <v>7.9053305089473697E-2</v>
      </c>
      <c r="F5" s="56">
        <v>0.159884989261627</v>
      </c>
      <c r="G5" s="56">
        <v>0.155159637331963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0.87018990516662598</v>
      </c>
      <c r="D8" s="55">
        <v>0.87018990516662598</v>
      </c>
      <c r="E8" s="55">
        <v>0.82977044582366899</v>
      </c>
      <c r="F8" s="55">
        <v>0.89154940843582198</v>
      </c>
      <c r="G8" s="55">
        <v>0.93219709396362305</v>
      </c>
    </row>
    <row r="9" spans="1:15" ht="15.75" customHeight="1" x14ac:dyDescent="0.2">
      <c r="B9" s="7" t="s">
        <v>118</v>
      </c>
      <c r="C9" s="55">
        <v>7.3717914521694197E-2</v>
      </c>
      <c r="D9" s="55">
        <v>7.3717914521694197E-2</v>
      </c>
      <c r="E9" s="55">
        <v>0.12297748029232</v>
      </c>
      <c r="F9" s="55">
        <v>7.6232306659221594E-2</v>
      </c>
      <c r="G9" s="55">
        <v>5.7129018008709002E-2</v>
      </c>
    </row>
    <row r="10" spans="1:15" ht="15.75" customHeight="1" x14ac:dyDescent="0.2">
      <c r="B10" s="7" t="s">
        <v>119</v>
      </c>
      <c r="C10" s="56">
        <v>3.7207964807748801E-2</v>
      </c>
      <c r="D10" s="56">
        <v>3.7207964807748801E-2</v>
      </c>
      <c r="E10" s="56">
        <v>2.92962975800037E-2</v>
      </c>
      <c r="F10" s="56">
        <v>2.6022277772426598E-2</v>
      </c>
      <c r="G10" s="56">
        <v>7.1317357942462002E-3</v>
      </c>
    </row>
    <row r="11" spans="1:15" ht="15.75" customHeight="1" x14ac:dyDescent="0.2">
      <c r="B11" s="7" t="s">
        <v>120</v>
      </c>
      <c r="C11" s="56">
        <v>1.8884202465415001E-2</v>
      </c>
      <c r="D11" s="56">
        <v>1.8884202465415001E-2</v>
      </c>
      <c r="E11" s="56">
        <v>1.7955791205167802E-2</v>
      </c>
      <c r="F11" s="56">
        <v>6.1959968879819003E-3</v>
      </c>
      <c r="G11" s="56">
        <v>3.5421450156717998E-3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0.7628772305</v>
      </c>
      <c r="D14" s="57">
        <v>0.73898727781200013</v>
      </c>
      <c r="E14" s="57">
        <v>0.73898727781200013</v>
      </c>
      <c r="F14" s="57">
        <v>0.45575443164700002</v>
      </c>
      <c r="G14" s="57">
        <v>0.45575443164700002</v>
      </c>
      <c r="H14" s="58">
        <v>0.24399999999999999</v>
      </c>
      <c r="I14" s="58">
        <v>0.24399999999999999</v>
      </c>
      <c r="J14" s="58">
        <v>0.24399999999999999</v>
      </c>
      <c r="K14" s="58">
        <v>0.24399999999999999</v>
      </c>
      <c r="L14" s="58">
        <v>0.25164744314999998</v>
      </c>
      <c r="M14" s="58">
        <v>0.23882569244999999</v>
      </c>
      <c r="N14" s="58">
        <v>0.15308950226449999</v>
      </c>
      <c r="O14" s="58">
        <v>0.253133885399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0.42845004627915517</v>
      </c>
      <c r="D15" s="55">
        <f t="shared" si="0"/>
        <v>0.41503287910525516</v>
      </c>
      <c r="E15" s="55">
        <f t="shared" si="0"/>
        <v>0.41503287910525516</v>
      </c>
      <c r="F15" s="55">
        <f t="shared" si="0"/>
        <v>0.25596255796375778</v>
      </c>
      <c r="G15" s="55">
        <f t="shared" si="0"/>
        <v>0.25596255796375778</v>
      </c>
      <c r="H15" s="55">
        <f t="shared" si="0"/>
        <v>0.13703621908284738</v>
      </c>
      <c r="I15" s="55">
        <f t="shared" si="0"/>
        <v>0.13703621908284738</v>
      </c>
      <c r="J15" s="55">
        <f t="shared" si="0"/>
        <v>0.13703621908284738</v>
      </c>
      <c r="K15" s="55">
        <f t="shared" si="0"/>
        <v>0.13703621908284738</v>
      </c>
      <c r="L15" s="55">
        <f t="shared" si="0"/>
        <v>0.14133120553746631</v>
      </c>
      <c r="M15" s="55">
        <f t="shared" si="0"/>
        <v>0.13413020456225791</v>
      </c>
      <c r="N15" s="55">
        <f t="shared" si="0"/>
        <v>8.5978715457385585E-2</v>
      </c>
      <c r="O15" s="55">
        <f t="shared" si="0"/>
        <v>0.14216602695422029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JRM0d63O342eqdVXVRu+Z1e946r4aWKnOhUrt3wUJleJqqdV1rvfrSwf6OccgWt/WYU81iZuNA4+PAsmmXAtTw==" saltValue="gYfN3rSXWs64X7fvwB5Y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0.93459862470626798</v>
      </c>
      <c r="D2" s="56">
        <v>0.8624233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5.5051434785127612E-2</v>
      </c>
      <c r="D3" s="56">
        <v>7.3928820000000006E-2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3.6863232962787199E-3</v>
      </c>
      <c r="D4" s="56">
        <v>5.9668279999999997E-2</v>
      </c>
      <c r="E4" s="56">
        <v>0.98627793788909901</v>
      </c>
      <c r="F4" s="56">
        <v>0.911906778812408</v>
      </c>
      <c r="G4" s="56">
        <v>0</v>
      </c>
    </row>
    <row r="5" spans="1:7" x14ac:dyDescent="0.2">
      <c r="B5" s="98" t="s">
        <v>132</v>
      </c>
      <c r="C5" s="55">
        <v>6.6636172123256199E-3</v>
      </c>
      <c r="D5" s="55">
        <v>3.9796000000001204E-3</v>
      </c>
      <c r="E5" s="55">
        <v>1.3722062110901019E-2</v>
      </c>
      <c r="F5" s="55">
        <v>8.8093221187591983E-2</v>
      </c>
      <c r="G5" s="55">
        <v>1</v>
      </c>
    </row>
  </sheetData>
  <sheetProtection algorithmName="SHA-512" hashValue="9Kp4x3FUhhrwkz61mbXTv5DlXDYLNK/3rTjpTedUe3RQQkbhJp2N3EQ0lU6XqTyqbYvNE70tCmx87Fh4DCasfg==" saltValue="qmenkH03IRde0VyEzc2l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Wh9xIWG9yF/Z2Z2pUtJ8PJQzfkAPjcUX+Q0LgscFrZW07Vcma7TE4tGK1U6pExEf0j1FZ5TIu9VB9oC4KR5BXg==" saltValue="4/2eO8IlBgeyWUQRpJyo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FiTOh7/8qCM4fo/VXXnSYsT2DiUgn7yNatFXr5G7vlvyKG3EJ7PzmaZEpZfiOXESzV+gEpupKjJ2HpJSTvPPxw==" saltValue="+Xm2Q176aMTwrmCqODn5Z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HInQIY34sI5b9bCkYUuqJjBaHXbVxvLtGFFSFKvxcN3JDCc/d5B3bjf2YO/V26arfMVeLo+zRM02+FvG+l/1/w==" saltValue="BeGMqsF20BPh/0pRFPjp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XNv4HR79JjhATLuHosG5S95XjD3sIYTrom78N17U4coHWI2R2v6Sg+hL/HMqHX1P2rPcGonwIZP/QiCdUs1NA==" saltValue="64QMQeO3n0Wu1oVvGWma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2022-02-02T08:08:07Z</dcterms:modified>
</cp:coreProperties>
</file>