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4838379E-5C14-4318-8F46-04E830BD9C8F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G39" i="2"/>
  <c r="H38" i="2"/>
  <c r="I38" i="2" s="1"/>
  <c r="G38" i="2"/>
  <c r="H11" i="2"/>
  <c r="G11" i="2"/>
  <c r="I11" i="2" s="1"/>
  <c r="H10" i="2"/>
  <c r="G10" i="2"/>
  <c r="H9" i="2"/>
  <c r="G9" i="2"/>
  <c r="H8" i="2"/>
  <c r="G8" i="2"/>
  <c r="H7" i="2"/>
  <c r="G7" i="2"/>
  <c r="I7" i="2" s="1"/>
  <c r="H6" i="2"/>
  <c r="G6" i="2"/>
  <c r="H5" i="2"/>
  <c r="G5" i="2"/>
  <c r="H4" i="2"/>
  <c r="G4" i="2"/>
  <c r="H3" i="2"/>
  <c r="G3" i="2"/>
  <c r="I3" i="2" s="1"/>
  <c r="H2" i="2"/>
  <c r="G2" i="2"/>
  <c r="I2" i="2" s="1"/>
  <c r="A2" i="2"/>
  <c r="A31" i="2" s="1"/>
  <c r="C33" i="1"/>
  <c r="C20" i="1"/>
  <c r="I5" i="2" l="1"/>
  <c r="I9" i="2"/>
  <c r="I6" i="2"/>
  <c r="I10" i="2"/>
  <c r="A24" i="2"/>
  <c r="A35" i="2"/>
  <c r="A26" i="2"/>
  <c r="A19" i="2"/>
  <c r="A27" i="2"/>
  <c r="A39" i="2"/>
  <c r="A18" i="2"/>
  <c r="I4" i="2"/>
  <c r="I8" i="2"/>
  <c r="A16" i="2"/>
  <c r="A32" i="2"/>
  <c r="I39" i="2"/>
  <c r="A34" i="2"/>
  <c r="A3" i="2"/>
  <c r="A4" i="2" s="1"/>
  <c r="A5" i="2" s="1"/>
  <c r="A6" i="2" s="1"/>
  <c r="A7" i="2" s="1"/>
  <c r="A8" i="2" s="1"/>
  <c r="A9" i="2" s="1"/>
  <c r="A10" i="2" s="1"/>
  <c r="A11" i="2" s="1"/>
  <c r="A25" i="2"/>
  <c r="A17" i="2"/>
  <c r="A33" i="2"/>
  <c r="A12" i="2"/>
  <c r="A20" i="2"/>
  <c r="A28" i="2"/>
  <c r="A36" i="2"/>
  <c r="A13" i="2"/>
  <c r="A21" i="2"/>
  <c r="A29" i="2"/>
  <c r="A37" i="2"/>
  <c r="A14" i="2"/>
  <c r="A22" i="2"/>
  <c r="A30" i="2"/>
  <c r="A38" i="2"/>
  <c r="A40" i="2"/>
  <c r="D58" i="20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<sst xmlns="http://schemas.openxmlformats.org/spreadsheetml/2006/main" count="2092" uniqueCount="337">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</sst>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2955976.9375</v>
      </c>
    </row>
    <row r="8" spans="1:3" ht="15" customHeight="1" x14ac:dyDescent="0.2">
      <c r="B8" s="7" t="s">
        <v>19</v>
      </c>
      <c r="C8" s="46">
        <v>0.28699999999999998</v>
      </c>
    </row>
    <row r="9" spans="1:3" ht="15" customHeight="1" x14ac:dyDescent="0.2">
      <c r="B9" s="7" t="s">
        <v>20</v>
      </c>
      <c r="C9" s="47">
        <v>0.28079999999999999</v>
      </c>
    </row>
    <row r="10" spans="1:3" ht="15" customHeight="1" x14ac:dyDescent="0.2">
      <c r="B10" s="7" t="s">
        <v>21</v>
      </c>
      <c r="C10" s="47">
        <v>0.32603321079999997</v>
      </c>
    </row>
    <row r="11" spans="1:3" ht="15" customHeight="1" x14ac:dyDescent="0.2">
      <c r="B11" s="7" t="s">
        <v>22</v>
      </c>
      <c r="C11" s="46">
        <v>6.3E-2</v>
      </c>
    </row>
    <row r="12" spans="1:3" ht="15" customHeight="1" x14ac:dyDescent="0.2">
      <c r="B12" s="7" t="s">
        <v>23</v>
      </c>
      <c r="C12" s="46">
        <v>0.13</v>
      </c>
    </row>
    <row r="13" spans="1:3" ht="15" customHeight="1" x14ac:dyDescent="0.2">
      <c r="B13" s="7" t="s">
        <v>24</v>
      </c>
      <c r="C13" s="46">
        <v>0.63600000000000001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8.2100000000000006E-2</v>
      </c>
    </row>
    <row r="24" spans="1:3" ht="15" customHeight="1" x14ac:dyDescent="0.2">
      <c r="B24" s="12" t="s">
        <v>33</v>
      </c>
      <c r="C24" s="47">
        <v>0.47660000000000002</v>
      </c>
    </row>
    <row r="25" spans="1:3" ht="15" customHeight="1" x14ac:dyDescent="0.2">
      <c r="B25" s="12" t="s">
        <v>34</v>
      </c>
      <c r="C25" s="47">
        <v>0.3337</v>
      </c>
    </row>
    <row r="26" spans="1:3" ht="15" customHeight="1" x14ac:dyDescent="0.2">
      <c r="B26" s="12" t="s">
        <v>35</v>
      </c>
      <c r="C26" s="47">
        <v>0.1076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0.187</v>
      </c>
    </row>
    <row r="30" spans="1:3" ht="14.25" customHeight="1" x14ac:dyDescent="0.2">
      <c r="B30" s="22" t="s">
        <v>38</v>
      </c>
      <c r="C30" s="49">
        <v>2.7E-2</v>
      </c>
    </row>
    <row r="31" spans="1:3" ht="14.25" customHeight="1" x14ac:dyDescent="0.2">
      <c r="B31" s="22" t="s">
        <v>39</v>
      </c>
      <c r="C31" s="49">
        <v>9.0999999999999998E-2</v>
      </c>
    </row>
    <row r="32" spans="1:3" ht="14.25" customHeight="1" x14ac:dyDescent="0.2">
      <c r="B32" s="22" t="s">
        <v>40</v>
      </c>
      <c r="C32" s="49">
        <v>0.69499999998509876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36.862371184993201</v>
      </c>
    </row>
    <row r="38" spans="1:5" ht="15" customHeight="1" x14ac:dyDescent="0.2">
      <c r="B38" s="28" t="s">
        <v>45</v>
      </c>
      <c r="C38" s="117">
        <v>74.032143458052403</v>
      </c>
      <c r="D38" s="9"/>
      <c r="E38" s="10"/>
    </row>
    <row r="39" spans="1:5" ht="15" customHeight="1" x14ac:dyDescent="0.2">
      <c r="B39" s="28" t="s">
        <v>46</v>
      </c>
      <c r="C39" s="117">
        <v>116.972095820939</v>
      </c>
      <c r="D39" s="9"/>
      <c r="E39" s="9"/>
    </row>
    <row r="40" spans="1:5" ht="15" customHeight="1" x14ac:dyDescent="0.2">
      <c r="B40" s="28" t="s">
        <v>47</v>
      </c>
      <c r="C40" s="117">
        <v>829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26.79305093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1.9181400000000001E-2</v>
      </c>
      <c r="D45" s="9"/>
    </row>
    <row r="46" spans="1:5" ht="15.75" customHeight="1" x14ac:dyDescent="0.2">
      <c r="B46" s="28" t="s">
        <v>52</v>
      </c>
      <c r="C46" s="47">
        <v>0.10033830000000001</v>
      </c>
      <c r="D46" s="9"/>
    </row>
    <row r="47" spans="1:5" ht="15.75" customHeight="1" x14ac:dyDescent="0.2">
      <c r="B47" s="28" t="s">
        <v>53</v>
      </c>
      <c r="C47" s="47">
        <v>0.23167550000000001</v>
      </c>
      <c r="D47" s="9"/>
      <c r="E47" s="10"/>
    </row>
    <row r="48" spans="1:5" ht="15" customHeight="1" x14ac:dyDescent="0.2">
      <c r="B48" s="28" t="s">
        <v>54</v>
      </c>
      <c r="C48" s="48">
        <v>0.64880480000000007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2.059386973180076E-2</v>
      </c>
    </row>
    <row r="59" spans="1:4" ht="15.75" customHeight="1" x14ac:dyDescent="0.2">
      <c r="B59" s="28" t="s">
        <v>63</v>
      </c>
      <c r="C59" s="46">
        <v>0.40689612661866142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rHp8hO66X8T2/u2R/MKpVz91WCcHr71AUjC9xfZ+J04kZblXg5dp5V1IxAK5uHEvzzgccpkZNu/5AUDQ7eTYTg==" saltValue="4QP/zLWLEZU9NviGrvcbz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4.5793659391500114E-3</v>
      </c>
      <c r="C2" s="115">
        <v>0.95</v>
      </c>
      <c r="D2" s="116">
        <v>34.366415838237913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54.628292958829128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43.420880966861567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5.9835997085200238E-2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17.31204218632346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17.31204218632346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17.31204218632346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17.31204218632346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17.31204218632346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17.31204218632346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2.4866630000000001E-2</v>
      </c>
      <c r="C16" s="115">
        <v>0.95</v>
      </c>
      <c r="D16" s="116">
        <v>0.2381343220498644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0.11</v>
      </c>
      <c r="C18" s="115">
        <v>0.95</v>
      </c>
      <c r="D18" s="116">
        <v>1.112664901153791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0.11</v>
      </c>
      <c r="C19" s="115">
        <v>0.95</v>
      </c>
      <c r="D19" s="116">
        <v>1.112664901153791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9.3655969999999991E-2</v>
      </c>
      <c r="C21" s="115">
        <v>0.95</v>
      </c>
      <c r="D21" s="116">
        <v>0.64162710769956899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29.476348850423271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5.6282823713961951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7.0084644835996995E-2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25.070390436942869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0.11</v>
      </c>
      <c r="C29" s="115">
        <v>0.95</v>
      </c>
      <c r="D29" s="116">
        <v>59.64079630542151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4.2824862757030893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0.4330445396250559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0.34730339050293002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0.12225469999999999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0.41380764836786099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9.83124898319752E-2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4.7393339240000776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0.38336380263640701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ZijGHxGpel2Fedi5wjzXMdvKf4jRkg44Op8sMkrIi1Z63EmlIaCciBMI/OGJhG7YNDXQISkXNoc7qrgKVDogXA==" saltValue="BysQqX9frtC89u0SmSk22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HUYYkHnxbWp4HwM7hGsZ0U61JpXJhMyfzItkIwouulclPzTjuMnhJVq6c0PiZkADx24e3zQSKq/7T5/+fu2Ghw==" saltValue="K11is7PBlFUZiPAT29Bif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Q71U51Q9cXaXlA1e/sUN49+6+4qHSMNSvCLhaMYD/jJ+jiqoaolUqG435FlhpYhrdZCJbQZnzbGsKvDGoCbu2Q==" saltValue="R5SSIkdHuMOY4hBMH6kwj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0.34017926800000003</v>
      </c>
      <c r="C3" s="18">
        <f>frac_mam_1_5months * 2.6</f>
        <v>0.34017926800000003</v>
      </c>
      <c r="D3" s="18">
        <f>frac_mam_6_11months * 2.6</f>
        <v>0.25916964840000001</v>
      </c>
      <c r="E3" s="18">
        <f>frac_mam_12_23months * 2.6</f>
        <v>0.19278653940000001</v>
      </c>
      <c r="F3" s="18">
        <f>frac_mam_24_59months * 2.6</f>
        <v>0.2165545824</v>
      </c>
    </row>
    <row r="4" spans="1:6" ht="15.75" customHeight="1" x14ac:dyDescent="0.2">
      <c r="A4" s="4" t="s">
        <v>208</v>
      </c>
      <c r="B4" s="18">
        <f>frac_sam_1month * 2.6</f>
        <v>0.19425411200000003</v>
      </c>
      <c r="C4" s="18">
        <f>frac_sam_1_5months * 2.6</f>
        <v>0.19425411200000003</v>
      </c>
      <c r="D4" s="18">
        <f>frac_sam_6_11months * 2.6</f>
        <v>0.17963229959999999</v>
      </c>
      <c r="E4" s="18">
        <f>frac_sam_12_23months * 2.6</f>
        <v>0.16671206759999999</v>
      </c>
      <c r="F4" s="18">
        <f>frac_sam_24_59months * 2.6</f>
        <v>7.5262132400000001E-2</v>
      </c>
    </row>
  </sheetData>
  <sheetProtection algorithmName="SHA-512" hashValue="TlP08gcbJwTnGyIE5Y9rVr6nf84nbIyYLgxhQRSooJRGANnwabfi6SlAM4y5ipJw7f9ZD9JtcLwZDt5xmOQxug==" saltValue="gErpLvTJzSJ4MitYcsqt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0.28699999999999998</v>
      </c>
      <c r="E2" s="65">
        <f>food_insecure</f>
        <v>0.28699999999999998</v>
      </c>
      <c r="F2" s="65">
        <f>food_insecure</f>
        <v>0.28699999999999998</v>
      </c>
      <c r="G2" s="65">
        <f>food_insecure</f>
        <v>0.28699999999999998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0.28699999999999998</v>
      </c>
      <c r="F5" s="65">
        <f>food_insecure</f>
        <v>0.28699999999999998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6.7959770114942503E-2</v>
      </c>
      <c r="D7" s="65">
        <f>diarrhoea_1_5mo*frac_diarrhea_severe</f>
        <v>6.7959770114942503E-2</v>
      </c>
      <c r="E7" s="65">
        <f>diarrhoea_6_11mo*frac_diarrhea_severe</f>
        <v>6.7959770114942503E-2</v>
      </c>
      <c r="F7" s="65">
        <f>diarrhoea_12_23mo*frac_diarrhea_severe</f>
        <v>6.7959770114942503E-2</v>
      </c>
      <c r="G7" s="65">
        <f>diarrhoea_24_59mo*frac_diarrhea_severe</f>
        <v>6.7959770114942503E-2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0.28699999999999998</v>
      </c>
      <c r="F8" s="65">
        <f>food_insecure</f>
        <v>0.28699999999999998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0.28699999999999998</v>
      </c>
      <c r="F9" s="65">
        <f>food_insecure</f>
        <v>0.28699999999999998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0.13</v>
      </c>
      <c r="E10" s="65">
        <f>IF(ISBLANK(comm_deliv), frac_children_health_facility,1)</f>
        <v>0.13</v>
      </c>
      <c r="F10" s="65">
        <f>IF(ISBLANK(comm_deliv), frac_children_health_facility,1)</f>
        <v>0.13</v>
      </c>
      <c r="G10" s="65">
        <f>IF(ISBLANK(comm_deliv), frac_children_health_facility,1)</f>
        <v>0.13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6.7959770114942503E-2</v>
      </c>
      <c r="D12" s="65">
        <f>diarrhoea_1_5mo*frac_diarrhea_severe</f>
        <v>6.7959770114942503E-2</v>
      </c>
      <c r="E12" s="65">
        <f>diarrhoea_6_11mo*frac_diarrhea_severe</f>
        <v>6.7959770114942503E-2</v>
      </c>
      <c r="F12" s="65">
        <f>diarrhoea_12_23mo*frac_diarrhea_severe</f>
        <v>6.7959770114942503E-2</v>
      </c>
      <c r="G12" s="65">
        <f>diarrhoea_24_59mo*frac_diarrhea_severe</f>
        <v>6.7959770114942503E-2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0.28699999999999998</v>
      </c>
      <c r="I15" s="65">
        <f>food_insecure</f>
        <v>0.28699999999999998</v>
      </c>
      <c r="J15" s="65">
        <f>food_insecure</f>
        <v>0.28699999999999998</v>
      </c>
      <c r="K15" s="65">
        <f>food_insecure</f>
        <v>0.28699999999999998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6.3E-2</v>
      </c>
      <c r="I18" s="65">
        <f>frac_PW_health_facility</f>
        <v>6.3E-2</v>
      </c>
      <c r="J18" s="65">
        <f>frac_PW_health_facility</f>
        <v>6.3E-2</v>
      </c>
      <c r="K18" s="65">
        <f>frac_PW_health_facility</f>
        <v>6.3E-2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0.28079999999999999</v>
      </c>
      <c r="I19" s="65">
        <f>frac_malaria_risk</f>
        <v>0.28079999999999999</v>
      </c>
      <c r="J19" s="65">
        <f>frac_malaria_risk</f>
        <v>0.28079999999999999</v>
      </c>
      <c r="K19" s="65">
        <f>frac_malaria_risk</f>
        <v>0.28079999999999999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0.63600000000000001</v>
      </c>
      <c r="M24" s="65">
        <f>famplan_unmet_need</f>
        <v>0.63600000000000001</v>
      </c>
      <c r="N24" s="65">
        <f>famplan_unmet_need</f>
        <v>0.63600000000000001</v>
      </c>
      <c r="O24" s="65">
        <f>famplan_unmet_need</f>
        <v>0.63600000000000001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0.37086370509308403</v>
      </c>
      <c r="M25" s="65">
        <f>(1-food_insecure)*(0.49)+food_insecure*(0.7)</f>
        <v>0.55027000000000004</v>
      </c>
      <c r="N25" s="65">
        <f>(1-food_insecure)*(0.49)+food_insecure*(0.7)</f>
        <v>0.55027000000000004</v>
      </c>
      <c r="O25" s="65">
        <f>(1-food_insecure)*(0.49)+food_insecure*(0.7)</f>
        <v>0.55027000000000004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0.15894158789703602</v>
      </c>
      <c r="M26" s="65">
        <f>(1-food_insecure)*(0.21)+food_insecure*(0.3)</f>
        <v>0.23582999999999998</v>
      </c>
      <c r="N26" s="65">
        <f>(1-food_insecure)*(0.21)+food_insecure*(0.3)</f>
        <v>0.23582999999999998</v>
      </c>
      <c r="O26" s="65">
        <f>(1-food_insecure)*(0.21)+food_insecure*(0.3)</f>
        <v>0.23582999999999998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0.14416149620988003</v>
      </c>
      <c r="M27" s="65">
        <f>(1-food_insecure)*(0.3)</f>
        <v>0.21390000000000001</v>
      </c>
      <c r="N27" s="65">
        <f>(1-food_insecure)*(0.3)</f>
        <v>0.21390000000000001</v>
      </c>
      <c r="O27" s="65">
        <f>(1-food_insecure)*(0.3)</f>
        <v>0.21390000000000001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0.32603321080000003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0.28079999999999999</v>
      </c>
      <c r="D34" s="65">
        <f t="shared" si="3"/>
        <v>0.28079999999999999</v>
      </c>
      <c r="E34" s="65">
        <f t="shared" si="3"/>
        <v>0.28079999999999999</v>
      </c>
      <c r="F34" s="65">
        <f t="shared" si="3"/>
        <v>0.28079999999999999</v>
      </c>
      <c r="G34" s="65">
        <f t="shared" si="3"/>
        <v>0.28079999999999999</v>
      </c>
      <c r="H34" s="65">
        <f t="shared" si="3"/>
        <v>0.28079999999999999</v>
      </c>
      <c r="I34" s="65">
        <f t="shared" si="3"/>
        <v>0.28079999999999999</v>
      </c>
      <c r="J34" s="65">
        <f t="shared" si="3"/>
        <v>0.28079999999999999</v>
      </c>
      <c r="K34" s="65">
        <f t="shared" si="3"/>
        <v>0.28079999999999999</v>
      </c>
      <c r="L34" s="65">
        <f t="shared" si="3"/>
        <v>0.28079999999999999</v>
      </c>
      <c r="M34" s="65">
        <f t="shared" si="3"/>
        <v>0.28079999999999999</v>
      </c>
      <c r="N34" s="65">
        <f t="shared" si="3"/>
        <v>0.28079999999999999</v>
      </c>
      <c r="O34" s="65">
        <f t="shared" si="3"/>
        <v>0.28079999999999999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U2TCEAvw1vOD2ISRK8/P7gYOJN+3rYMBzTZ/vzwMj8jHxg4UIcTGnFGwwqomhFJbQLro6F6cRC2WfHKGha/S9w==" saltValue="NFb8Vhj5+ZZ+LrWWXzn2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+5rJ4dccx9SUQWCUHemo5v2QGMrXeDBXO5TihOqBKpwbaaZfs1vurMA2pEIT+Xd1euL1InSdaVq1vSYxmMgTMw==" saltValue="LS8MF6wap7xzNXppqvPXX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qtfhHdAjO3ckRdCNMFkXwyb/TsYk/smF1vyXkYpCKWB7ooVwRfnJ/SZDQk6qYoktrGczoi7+Tm7h476SBx7jgg==" saltValue="Cz7GnfPO3f+Z3+5+tkaH0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QdU9cvuskkzjGZNNE9LMYL5sT/0lli2FNfVi7pT0ehDpXvL5VDNmZPpLRLl2X4WK53+MmdfbXptOh6iJ2cXTXA==" saltValue="CJZUK6R1T1EXI/5eiV3gM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YMCrAM+MobvOOoLHQVaq694uov7bcRgzUPoa5umXx60VutvG8Ddls6bLv1Dl7Y8AM/lGVKrrc9sllMJ3HVc2UQ==" saltValue="fVYaayThKpi3jmQsF4XIt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/9bmnj8JfS5ALF9oWHaXKsjobfEXbdvK52IQOYDiDgKstCKfnatq34fkSJWbpaYGXcB/N8k0XgC9rwa5xMmWzA==" saltValue="jE3GolNodLwayu69ly7gB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690231.79419999989</v>
      </c>
      <c r="C2" s="53">
        <v>895000</v>
      </c>
      <c r="D2" s="53">
        <v>1389000</v>
      </c>
      <c r="E2" s="53">
        <v>4804000</v>
      </c>
      <c r="F2" s="53">
        <v>3566000</v>
      </c>
      <c r="G2" s="14">
        <f t="shared" ref="G2:G11" si="0">C2+D2+E2+F2</f>
        <v>10654000</v>
      </c>
      <c r="H2" s="14">
        <f t="shared" ref="H2:H11" si="1">(B2 + stillbirth*B2/(1000-stillbirth))/(1-abortion)</f>
        <v>743432.22867705883</v>
      </c>
      <c r="I2" s="14">
        <f t="shared" ref="I2:I11" si="2">G2-H2</f>
        <v>9910567.7713229414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703984.58879999991</v>
      </c>
      <c r="C3" s="53">
        <v>923000</v>
      </c>
      <c r="D3" s="53">
        <v>1435000</v>
      </c>
      <c r="E3" s="53">
        <v>4858000</v>
      </c>
      <c r="F3" s="53">
        <v>3653000</v>
      </c>
      <c r="G3" s="14">
        <f t="shared" si="0"/>
        <v>10869000</v>
      </c>
      <c r="H3" s="14">
        <f t="shared" si="1"/>
        <v>758245.03623812774</v>
      </c>
      <c r="I3" s="14">
        <f t="shared" si="2"/>
        <v>10110754.963761872</v>
      </c>
    </row>
    <row r="4" spans="1:9" ht="15.75" customHeight="1" x14ac:dyDescent="0.2">
      <c r="A4" s="7">
        <f t="shared" si="3"/>
        <v>2023</v>
      </c>
      <c r="B4" s="52">
        <v>717899.0273999999</v>
      </c>
      <c r="C4" s="53">
        <v>952000</v>
      </c>
      <c r="D4" s="53">
        <v>1482000</v>
      </c>
      <c r="E4" s="53">
        <v>4900000</v>
      </c>
      <c r="F4" s="53">
        <v>3747000</v>
      </c>
      <c r="G4" s="14">
        <f t="shared" si="0"/>
        <v>11081000</v>
      </c>
      <c r="H4" s="14">
        <f t="shared" si="1"/>
        <v>773231.94670228206</v>
      </c>
      <c r="I4" s="14">
        <f t="shared" si="2"/>
        <v>10307768.053297717</v>
      </c>
    </row>
    <row r="5" spans="1:9" ht="15.75" customHeight="1" x14ac:dyDescent="0.2">
      <c r="A5" s="7">
        <f t="shared" si="3"/>
        <v>2024</v>
      </c>
      <c r="B5" s="52">
        <v>731957.88159999973</v>
      </c>
      <c r="C5" s="53">
        <v>982000</v>
      </c>
      <c r="D5" s="53">
        <v>1530000</v>
      </c>
      <c r="E5" s="53">
        <v>4930000</v>
      </c>
      <c r="F5" s="53">
        <v>3846000</v>
      </c>
      <c r="G5" s="14">
        <f t="shared" si="0"/>
        <v>11288000</v>
      </c>
      <c r="H5" s="14">
        <f t="shared" si="1"/>
        <v>788374.4037701512</v>
      </c>
      <c r="I5" s="14">
        <f t="shared" si="2"/>
        <v>10499625.596229849</v>
      </c>
    </row>
    <row r="6" spans="1:9" ht="15.75" customHeight="1" x14ac:dyDescent="0.2">
      <c r="A6" s="7">
        <f t="shared" si="3"/>
        <v>2025</v>
      </c>
      <c r="B6" s="52">
        <v>746024.022</v>
      </c>
      <c r="C6" s="53">
        <v>1011000</v>
      </c>
      <c r="D6" s="53">
        <v>1578000</v>
      </c>
      <c r="E6" s="53">
        <v>4953000</v>
      </c>
      <c r="F6" s="53">
        <v>3950000</v>
      </c>
      <c r="G6" s="14">
        <f t="shared" si="0"/>
        <v>11492000</v>
      </c>
      <c r="H6" s="14">
        <f t="shared" si="1"/>
        <v>803524.70863053051</v>
      </c>
      <c r="I6" s="14">
        <f t="shared" si="2"/>
        <v>10688475.29136947</v>
      </c>
    </row>
    <row r="7" spans="1:9" ht="15.75" customHeight="1" x14ac:dyDescent="0.2">
      <c r="A7" s="7">
        <f t="shared" si="3"/>
        <v>2026</v>
      </c>
      <c r="B7" s="52">
        <v>759535.45919999992</v>
      </c>
      <c r="C7" s="53">
        <v>1039000</v>
      </c>
      <c r="D7" s="53">
        <v>1625000</v>
      </c>
      <c r="E7" s="53">
        <v>4965000</v>
      </c>
      <c r="F7" s="53">
        <v>4054000</v>
      </c>
      <c r="G7" s="14">
        <f t="shared" si="0"/>
        <v>11683000</v>
      </c>
      <c r="H7" s="14">
        <f t="shared" si="1"/>
        <v>818077.55588363099</v>
      </c>
      <c r="I7" s="14">
        <f t="shared" si="2"/>
        <v>10864922.444116369</v>
      </c>
    </row>
    <row r="8" spans="1:9" ht="15.75" customHeight="1" x14ac:dyDescent="0.2">
      <c r="A8" s="7">
        <f t="shared" si="3"/>
        <v>2027</v>
      </c>
      <c r="B8" s="52">
        <v>773031.04119999986</v>
      </c>
      <c r="C8" s="53">
        <v>1066000</v>
      </c>
      <c r="D8" s="53">
        <v>1672000</v>
      </c>
      <c r="E8" s="53">
        <v>4969000</v>
      </c>
      <c r="F8" s="53">
        <v>4162000</v>
      </c>
      <c r="G8" s="14">
        <f t="shared" si="0"/>
        <v>11869000</v>
      </c>
      <c r="H8" s="14">
        <f t="shared" si="1"/>
        <v>832613.32587837975</v>
      </c>
      <c r="I8" s="14">
        <f t="shared" si="2"/>
        <v>11036386.67412162</v>
      </c>
    </row>
    <row r="9" spans="1:9" ht="15.75" customHeight="1" x14ac:dyDescent="0.2">
      <c r="A9" s="7">
        <f t="shared" si="3"/>
        <v>2028</v>
      </c>
      <c r="B9" s="52">
        <v>786494.89919999975</v>
      </c>
      <c r="C9" s="53">
        <v>1094000</v>
      </c>
      <c r="D9" s="53">
        <v>1721000</v>
      </c>
      <c r="E9" s="53">
        <v>4967000</v>
      </c>
      <c r="F9" s="53">
        <v>4269000</v>
      </c>
      <c r="G9" s="14">
        <f t="shared" si="0"/>
        <v>12051000</v>
      </c>
      <c r="H9" s="14">
        <f t="shared" si="1"/>
        <v>847114.92670818884</v>
      </c>
      <c r="I9" s="14">
        <f t="shared" si="2"/>
        <v>11203885.073291812</v>
      </c>
    </row>
    <row r="10" spans="1:9" ht="15.75" customHeight="1" x14ac:dyDescent="0.2">
      <c r="A10" s="7">
        <f t="shared" si="3"/>
        <v>2029</v>
      </c>
      <c r="B10" s="52">
        <v>799872.96059999964</v>
      </c>
      <c r="C10" s="53">
        <v>1124000</v>
      </c>
      <c r="D10" s="53">
        <v>1771000</v>
      </c>
      <c r="E10" s="53">
        <v>4963000</v>
      </c>
      <c r="F10" s="53">
        <v>4367000</v>
      </c>
      <c r="G10" s="14">
        <f t="shared" si="0"/>
        <v>12225000</v>
      </c>
      <c r="H10" s="14">
        <f t="shared" si="1"/>
        <v>861524.11806325789</v>
      </c>
      <c r="I10" s="14">
        <f t="shared" si="2"/>
        <v>11363475.881936742</v>
      </c>
    </row>
    <row r="11" spans="1:9" ht="15.75" customHeight="1" x14ac:dyDescent="0.2">
      <c r="A11" s="7">
        <f t="shared" si="3"/>
        <v>2030</v>
      </c>
      <c r="B11" s="52">
        <v>813226.20499999996</v>
      </c>
      <c r="C11" s="53">
        <v>1157000</v>
      </c>
      <c r="D11" s="53">
        <v>1823000</v>
      </c>
      <c r="E11" s="53">
        <v>4960000</v>
      </c>
      <c r="F11" s="53">
        <v>4453000</v>
      </c>
      <c r="G11" s="14">
        <f t="shared" si="0"/>
        <v>12393000</v>
      </c>
      <c r="H11" s="14">
        <f t="shared" si="1"/>
        <v>875906.57961860776</v>
      </c>
      <c r="I11" s="14">
        <f t="shared" si="2"/>
        <v>11517093.420381391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5oi03J4Uaao3z0Vuyolv9Y1oor28YtRLw9BO3+VUuBvAsBjzxnMr7n1JCkl6mWe+oBhD0773a8UyCMbn6ujo3w==" saltValue="YSXPvSnsf9JXnQMTHExJJA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EviLX4ieWnpMSxAXwvow+m5HQEEio1Gb7RA8XfUqE7mQ1O2wPX1JWWeee1VYE2zYADeeacUY/NwxYRrHMQr8AA==" saltValue="yA8Ucuqwx8hNMhnjhS5M8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3gZJBfkt4+Zbnj0gW93hGbazmBWk1Y49fsDx+rp/7p/bO3DzYaRXqF6h+xKsi7qkWXGuNxuejAEdfU+t2UEzfg==" saltValue="mcTipXTRXebUHSjMne5b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Z5rvSIP/rc5lPFrPjDBYlpZH6tPngtzhNEGIviKbmcNHOLOSAJY+4Jf9gS/QCG1pTX3VFAnnru5+5I+GovOYJg==" saltValue="uNNhEeiTix+pn/pHWbI5F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4R4ncYU5dx/aXt0q6ZKU5Smz5JuESU4022GLSjJaQuONs64pqeOyAydKoUeTi0dfJK/3w/rrudxYypO17EQ+6g==" saltValue="7ig5nxh/RfAnfK/neW/X5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NH0HsqFq5kvBp6G18/Xpl+QTOu+C+XZCV9ML2NiPhqdu+b20tg+h05BogXzA1EJVhYCwtUc6os30YOjXV3Ae/g==" saltValue="ga5lcTZW43uXUnxLocj/F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2eWJGt3pfKIwLhTvzV+19JEOBgQd3tU5PzITFIqLvU4A2t+WR5Y6wPbYAluTHUbyOGOxi5+kvjb5nsIhLQ+5fA==" saltValue="YPZ74e1gAAtQgn1MjeT5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DqRi/ZpargvXkT05oX+RST2jdkOLBa+I9jThwqK0yL7XX2ybyxGUEBxBC0SoZwP3km6XiA5wLwGKG3uAmfEZLw==" saltValue="4JfhMWBA7bYANTamKvzCE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Yh/JxBbjQ2hArDo/AyoxkcgKiWCOcPPRZGFH9QWcm7mnR8fb59/5MR1FIMmayNxC8DZ1yg4PKsELUoTPJoB97g==" saltValue="p68dfRr5aJJoSuWRABhM6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GdP4Uen/Iee8+zn0VDNm889ZgH9XNuudliVw0nVgh+OvVql763FDMFfJTia3hfNfCJ+x4dVE+irgRGLVPBtrZA==" saltValue="BY88BKxO5PsygupP28Syq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9.3862422207373064E-3</v>
      </c>
    </row>
    <row r="4" spans="1:8" ht="15.75" customHeight="1" x14ac:dyDescent="0.2">
      <c r="B4" s="16" t="s">
        <v>79</v>
      </c>
      <c r="C4" s="54">
        <v>9.8779432329167319E-2</v>
      </c>
    </row>
    <row r="5" spans="1:8" ht="15.75" customHeight="1" x14ac:dyDescent="0.2">
      <c r="B5" s="16" t="s">
        <v>80</v>
      </c>
      <c r="C5" s="54">
        <v>9.5775480038763822E-2</v>
      </c>
    </row>
    <row r="6" spans="1:8" ht="15.75" customHeight="1" x14ac:dyDescent="0.2">
      <c r="B6" s="16" t="s">
        <v>81</v>
      </c>
      <c r="C6" s="54">
        <v>0.37045523995045149</v>
      </c>
    </row>
    <row r="7" spans="1:8" ht="15.75" customHeight="1" x14ac:dyDescent="0.2">
      <c r="B7" s="16" t="s">
        <v>82</v>
      </c>
      <c r="C7" s="54">
        <v>0.2261471569555441</v>
      </c>
    </row>
    <row r="8" spans="1:8" ht="15.75" customHeight="1" x14ac:dyDescent="0.2">
      <c r="B8" s="16" t="s">
        <v>83</v>
      </c>
      <c r="C8" s="54">
        <v>6.4146118060508531E-2</v>
      </c>
    </row>
    <row r="9" spans="1:8" ht="15.75" customHeight="1" x14ac:dyDescent="0.2">
      <c r="B9" s="16" t="s">
        <v>84</v>
      </c>
      <c r="C9" s="54">
        <v>6.6094240335281551E-2</v>
      </c>
    </row>
    <row r="10" spans="1:8" ht="15.75" customHeight="1" x14ac:dyDescent="0.2">
      <c r="B10" s="16" t="s">
        <v>85</v>
      </c>
      <c r="C10" s="54">
        <v>6.9216090109545686E-2</v>
      </c>
    </row>
    <row r="11" spans="1:8" ht="15.75" customHeight="1" x14ac:dyDescent="0.2">
      <c r="B11" s="24" t="s">
        <v>41</v>
      </c>
      <c r="C11" s="50">
        <f>SUM(C3:C10)</f>
        <v>0.99999999999999978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0.16217481984817331</v>
      </c>
      <c r="D14" s="54">
        <v>0.16217481984817331</v>
      </c>
      <c r="E14" s="54">
        <v>0.16217481984817331</v>
      </c>
      <c r="F14" s="54">
        <v>0.16217481984817331</v>
      </c>
    </row>
    <row r="15" spans="1:8" ht="15.75" customHeight="1" x14ac:dyDescent="0.2">
      <c r="B15" s="16" t="s">
        <v>88</v>
      </c>
      <c r="C15" s="54">
        <v>0.26044811419729941</v>
      </c>
      <c r="D15" s="54">
        <v>0.26044811419729941</v>
      </c>
      <c r="E15" s="54">
        <v>0.26044811419729941</v>
      </c>
      <c r="F15" s="54">
        <v>0.26044811419729941</v>
      </c>
    </row>
    <row r="16" spans="1:8" ht="15.75" customHeight="1" x14ac:dyDescent="0.2">
      <c r="B16" s="16" t="s">
        <v>89</v>
      </c>
      <c r="C16" s="54">
        <v>5.61402245524628E-2</v>
      </c>
      <c r="D16" s="54">
        <v>5.61402245524628E-2</v>
      </c>
      <c r="E16" s="54">
        <v>5.61402245524628E-2</v>
      </c>
      <c r="F16" s="54">
        <v>5.61402245524628E-2</v>
      </c>
    </row>
    <row r="17" spans="1:8" ht="15.75" customHeight="1" x14ac:dyDescent="0.2">
      <c r="B17" s="16" t="s">
        <v>90</v>
      </c>
      <c r="C17" s="54">
        <v>0.21838718741540911</v>
      </c>
      <c r="D17" s="54">
        <v>0.21838718741540911</v>
      </c>
      <c r="E17" s="54">
        <v>0.21838718741540911</v>
      </c>
      <c r="F17" s="54">
        <v>0.21838718741540911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1.2477491969603309E-2</v>
      </c>
      <c r="D19" s="54">
        <v>1.2477491969603309E-2</v>
      </c>
      <c r="E19" s="54">
        <v>1.2477491969603309E-2</v>
      </c>
      <c r="F19" s="54">
        <v>1.2477491969603309E-2</v>
      </c>
    </row>
    <row r="20" spans="1:8" ht="15.75" customHeight="1" x14ac:dyDescent="0.2">
      <c r="B20" s="16" t="s">
        <v>93</v>
      </c>
      <c r="C20" s="54">
        <v>7.6451915904991545E-4</v>
      </c>
      <c r="D20" s="54">
        <v>7.6451915904991545E-4</v>
      </c>
      <c r="E20" s="54">
        <v>7.6451915904991545E-4</v>
      </c>
      <c r="F20" s="54">
        <v>7.6451915904991545E-4</v>
      </c>
    </row>
    <row r="21" spans="1:8" ht="15.75" customHeight="1" x14ac:dyDescent="0.2">
      <c r="B21" s="16" t="s">
        <v>94</v>
      </c>
      <c r="C21" s="54">
        <v>6.7574138953262405E-2</v>
      </c>
      <c r="D21" s="54">
        <v>6.7574138953262405E-2</v>
      </c>
      <c r="E21" s="54">
        <v>6.7574138953262405E-2</v>
      </c>
      <c r="F21" s="54">
        <v>6.7574138953262405E-2</v>
      </c>
    </row>
    <row r="22" spans="1:8" ht="15.75" customHeight="1" x14ac:dyDescent="0.2">
      <c r="B22" s="16" t="s">
        <v>95</v>
      </c>
      <c r="C22" s="54">
        <v>0.2220335039047398</v>
      </c>
      <c r="D22" s="54">
        <v>0.2220335039047398</v>
      </c>
      <c r="E22" s="54">
        <v>0.2220335039047398</v>
      </c>
      <c r="F22" s="54">
        <v>0.2220335039047398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8.9499999999999996E-2</v>
      </c>
    </row>
    <row r="27" spans="1:8" ht="15.75" customHeight="1" x14ac:dyDescent="0.2">
      <c r="B27" s="16" t="s">
        <v>102</v>
      </c>
      <c r="C27" s="54">
        <v>8.8000000000000005E-3</v>
      </c>
    </row>
    <row r="28" spans="1:8" ht="15.75" customHeight="1" x14ac:dyDescent="0.2">
      <c r="B28" s="16" t="s">
        <v>103</v>
      </c>
      <c r="C28" s="54">
        <v>0.15709999999999999</v>
      </c>
    </row>
    <row r="29" spans="1:8" ht="15.75" customHeight="1" x14ac:dyDescent="0.2">
      <c r="B29" s="16" t="s">
        <v>104</v>
      </c>
      <c r="C29" s="54">
        <v>0.1694</v>
      </c>
    </row>
    <row r="30" spans="1:8" ht="15.75" customHeight="1" x14ac:dyDescent="0.2">
      <c r="B30" s="16" t="s">
        <v>2</v>
      </c>
      <c r="C30" s="54">
        <v>0.10539999999999999</v>
      </c>
    </row>
    <row r="31" spans="1:8" ht="15.75" customHeight="1" x14ac:dyDescent="0.2">
      <c r="B31" s="16" t="s">
        <v>105</v>
      </c>
      <c r="C31" s="54">
        <v>0.10970000000000001</v>
      </c>
    </row>
    <row r="32" spans="1:8" ht="15.75" customHeight="1" x14ac:dyDescent="0.2">
      <c r="B32" s="16" t="s">
        <v>106</v>
      </c>
      <c r="C32" s="54">
        <v>1.89E-2</v>
      </c>
    </row>
    <row r="33" spans="2:3" ht="15.75" customHeight="1" x14ac:dyDescent="0.2">
      <c r="B33" s="16" t="s">
        <v>107</v>
      </c>
      <c r="C33" s="54">
        <v>8.4600000000000009E-2</v>
      </c>
    </row>
    <row r="34" spans="2:3" ht="15.75" customHeight="1" x14ac:dyDescent="0.2">
      <c r="B34" s="16" t="s">
        <v>108</v>
      </c>
      <c r="C34" s="54">
        <v>0.25659999999999999</v>
      </c>
    </row>
    <row r="35" spans="2:3" ht="15.75" customHeight="1" x14ac:dyDescent="0.2">
      <c r="B35" s="24" t="s">
        <v>41</v>
      </c>
      <c r="C35" s="50">
        <f>SUM(C26:C34)</f>
        <v>1</v>
      </c>
    </row>
  </sheetData>
  <sheetProtection algorithmName="SHA-512" hashValue="1AVAo7DzMPYDrTA7csawJF57lzMSFZ5UnEcX2V5ra+AZBSUgvjXDZ7rvU8cRhqMJdx5oinOdgCszFKB10gM7Jg==" saltValue="7GMdAhvyOo6bBokcju8mw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0.67291855</v>
      </c>
      <c r="D2" s="55">
        <v>0.67291855</v>
      </c>
      <c r="E2" s="55">
        <v>0.64676651000000007</v>
      </c>
      <c r="F2" s="55">
        <v>0.41648674000000002</v>
      </c>
      <c r="G2" s="55">
        <v>0.27503371999999998</v>
      </c>
    </row>
    <row r="3" spans="1:15" ht="15.75" customHeight="1" x14ac:dyDescent="0.2">
      <c r="B3" s="7" t="s">
        <v>113</v>
      </c>
      <c r="C3" s="55">
        <v>0.13679652</v>
      </c>
      <c r="D3" s="55">
        <v>0.13679652</v>
      </c>
      <c r="E3" s="55">
        <v>0.15157466999999999</v>
      </c>
      <c r="F3" s="55">
        <v>0.19589703</v>
      </c>
      <c r="G3" s="55">
        <v>0.22086480999999999</v>
      </c>
    </row>
    <row r="4" spans="1:15" ht="15.75" customHeight="1" x14ac:dyDescent="0.2">
      <c r="B4" s="7" t="s">
        <v>114</v>
      </c>
      <c r="C4" s="56">
        <v>9.9630566000000004E-2</v>
      </c>
      <c r="D4" s="56">
        <v>9.9630566000000004E-2</v>
      </c>
      <c r="E4" s="56">
        <v>0.11681289</v>
      </c>
      <c r="F4" s="56">
        <v>0.17034655000000001</v>
      </c>
      <c r="G4" s="56">
        <v>0.20210421000000001</v>
      </c>
    </row>
    <row r="5" spans="1:15" ht="15.75" customHeight="1" x14ac:dyDescent="0.2">
      <c r="B5" s="7" t="s">
        <v>115</v>
      </c>
      <c r="C5" s="56">
        <v>9.0654354000000006E-2</v>
      </c>
      <c r="D5" s="56">
        <v>9.0654354000000006E-2</v>
      </c>
      <c r="E5" s="56">
        <v>8.4845924000000003E-2</v>
      </c>
      <c r="F5" s="56">
        <v>0.21726968999999999</v>
      </c>
      <c r="G5" s="56">
        <v>0.30199727999999998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0.59819781999999999</v>
      </c>
      <c r="D8" s="55">
        <v>0.59819781999999999</v>
      </c>
      <c r="E8" s="55">
        <v>0.59057777</v>
      </c>
      <c r="F8" s="55">
        <v>0.65074478000000002</v>
      </c>
      <c r="G8" s="55">
        <v>0.66219841000000002</v>
      </c>
    </row>
    <row r="9" spans="1:15" ht="15.75" customHeight="1" x14ac:dyDescent="0.2">
      <c r="B9" s="7" t="s">
        <v>118</v>
      </c>
      <c r="C9" s="55">
        <v>0.19625086</v>
      </c>
      <c r="D9" s="55">
        <v>0.19625086</v>
      </c>
      <c r="E9" s="55">
        <v>0.24065223999999999</v>
      </c>
      <c r="F9" s="55">
        <v>0.21098652000000001</v>
      </c>
      <c r="G9" s="55">
        <v>0.22556438000000001</v>
      </c>
    </row>
    <row r="10" spans="1:15" ht="15.75" customHeight="1" x14ac:dyDescent="0.2">
      <c r="B10" s="7" t="s">
        <v>119</v>
      </c>
      <c r="C10" s="56">
        <v>0.13083818</v>
      </c>
      <c r="D10" s="56">
        <v>0.13083818</v>
      </c>
      <c r="E10" s="56">
        <v>9.9680634000000004E-2</v>
      </c>
      <c r="F10" s="56">
        <v>7.4148669E-2</v>
      </c>
      <c r="G10" s="56">
        <v>8.3290223999999996E-2</v>
      </c>
    </row>
    <row r="11" spans="1:15" ht="15.75" customHeight="1" x14ac:dyDescent="0.2">
      <c r="B11" s="7" t="s">
        <v>120</v>
      </c>
      <c r="C11" s="56">
        <v>7.4713120000000008E-2</v>
      </c>
      <c r="D11" s="56">
        <v>7.4713120000000008E-2</v>
      </c>
      <c r="E11" s="56">
        <v>6.9089345999999996E-2</v>
      </c>
      <c r="F11" s="56">
        <v>6.4120025999999997E-2</v>
      </c>
      <c r="G11" s="56">
        <v>2.8946974E-2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0.74150201124999993</v>
      </c>
      <c r="D14" s="57">
        <v>0.73545943398099989</v>
      </c>
      <c r="E14" s="57">
        <v>0.73545943398099989</v>
      </c>
      <c r="F14" s="57">
        <v>0.55012899585999997</v>
      </c>
      <c r="G14" s="57">
        <v>0.55012899585999997</v>
      </c>
      <c r="H14" s="58">
        <v>0.46800000000000003</v>
      </c>
      <c r="I14" s="58">
        <v>0.46800000000000003</v>
      </c>
      <c r="J14" s="58">
        <v>0.46800000000000003</v>
      </c>
      <c r="K14" s="58">
        <v>0.46800000000000003</v>
      </c>
      <c r="L14" s="58">
        <v>0.45554192316699998</v>
      </c>
      <c r="M14" s="58">
        <v>0.42926759167700002</v>
      </c>
      <c r="N14" s="58">
        <v>0.38362000160449999</v>
      </c>
      <c r="O14" s="58">
        <v>0.36969581662099998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0.30171429625757207</v>
      </c>
      <c r="D15" s="55">
        <f t="shared" si="0"/>
        <v>0.29925559497202198</v>
      </c>
      <c r="E15" s="55">
        <f t="shared" si="0"/>
        <v>0.29925559497202198</v>
      </c>
      <c r="F15" s="55">
        <f t="shared" si="0"/>
        <v>0.22384535755604762</v>
      </c>
      <c r="G15" s="55">
        <f t="shared" si="0"/>
        <v>0.22384535755604762</v>
      </c>
      <c r="H15" s="55">
        <f t="shared" si="0"/>
        <v>0.19042738725753355</v>
      </c>
      <c r="I15" s="55">
        <f t="shared" si="0"/>
        <v>0.19042738725753355</v>
      </c>
      <c r="J15" s="55">
        <f t="shared" si="0"/>
        <v>0.19042738725753355</v>
      </c>
      <c r="K15" s="55">
        <f t="shared" si="0"/>
        <v>0.19042738725753355</v>
      </c>
      <c r="L15" s="55">
        <f t="shared" si="0"/>
        <v>0.18535824404906817</v>
      </c>
      <c r="M15" s="55">
        <f t="shared" si="0"/>
        <v>0.17466732033629245</v>
      </c>
      <c r="N15" s="55">
        <f t="shared" si="0"/>
        <v>0.15609349274631573</v>
      </c>
      <c r="O15" s="55">
        <f t="shared" si="0"/>
        <v>0.15042779581020785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N51o3L4KKK1salgpiqH5K+fIcrWqujmmAfW4/uk5Wc9rcMLyJS9DsHkw5+7bWpsK4tx/hw2znP+SJsTAQ++zBw==" saltValue="7fWrLFmRf1CwVv/8gxXNw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0.15265189111232799</v>
      </c>
      <c r="D2" s="56">
        <v>8.8158799999999996E-2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0.225152358412743</v>
      </c>
      <c r="D3" s="56">
        <v>0.15170249999999999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0.55613708496093794</v>
      </c>
      <c r="D4" s="56">
        <v>0.67177730000000002</v>
      </c>
      <c r="E4" s="56">
        <v>0.80430030822753906</v>
      </c>
      <c r="F4" s="56">
        <v>0.43169340491294911</v>
      </c>
      <c r="G4" s="56">
        <v>0</v>
      </c>
    </row>
    <row r="5" spans="1:7" x14ac:dyDescent="0.2">
      <c r="B5" s="98" t="s">
        <v>132</v>
      </c>
      <c r="C5" s="55">
        <v>6.6058665513990894E-2</v>
      </c>
      <c r="D5" s="55">
        <v>8.8361400000000007E-2</v>
      </c>
      <c r="E5" s="55">
        <v>0.19569969177246091</v>
      </c>
      <c r="F5" s="55">
        <v>0.56830659508705095</v>
      </c>
      <c r="G5" s="55">
        <v>1</v>
      </c>
    </row>
  </sheetData>
  <sheetProtection algorithmName="SHA-512" hashValue="MrQ0ReNeiP60Wvm4D8PAuDqfpDvluC5CadQg55GYRYfa8m8h4J1HDUoYoHsm+AUSn62JMCdcljUuWYRGCa3JSg==" saltValue="Y2RIRZeNJ5zqHfy3F0ZuQ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C/yz13tjoUVUQCTOmrkIEBQLgBtGJ5F/BdJQd1rvlT6SGYPUr7117HzmcovmIbHBIX8SNFFXW+8SO8dikJHSOA==" saltValue="lRpQk9W7Y/XKwhmwVIa/Q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7SlJQW+EVYkAVfBrALErm0RcOn4O/OCDvK4qlYldXUTMGmI8UJEV3Z9r6Fn5uuV5qPhclIbdccpNMWslYk1SMw==" saltValue="dvZM0A/GlRvbuCR8X+EI1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G3GNmOfMeeMEP7ciTOWpUX77jxYNHK6eheNSKuD6COG69xaar4yk1sT2nb3p/UZaduUPil6oPKxmjKM115x/+g==" saltValue="8sVHwbTrptlnGLo34BZgd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AOcKjhfTQdaFOBH5An6xX4MfF5scqS2ej6EnfqRSKH2gJ/Mepz+tq57aL+62ibsCYIqRzH7XdtMFkoMXT7+6Dg==" saltValue="Ghg+8mgWcFN2mmN0gc6xs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2022-02-02T08:20:35Z</dcterms:modified>
</cp:coreProperties>
</file>