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EB1CAC8-A592-45E4-8B24-C1224972648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4" i="2" l="1"/>
  <c r="A35" i="2"/>
  <c r="A25" i="2"/>
  <c r="I2" i="2"/>
  <c r="I6" i="2"/>
  <c r="I10" i="2"/>
  <c r="A26" i="2"/>
  <c r="A39" i="2"/>
  <c r="A27" i="2"/>
  <c r="I39" i="2"/>
  <c r="I3" i="2"/>
  <c r="I7" i="2"/>
  <c r="I11" i="2"/>
  <c r="A33" i="2"/>
  <c r="A12" i="2"/>
  <c r="A36" i="2"/>
  <c r="A13" i="2"/>
  <c r="A21" i="2"/>
  <c r="A29" i="2"/>
  <c r="A37" i="2"/>
  <c r="A22" i="2"/>
  <c r="D58" i="20"/>
  <c r="A28" i="2"/>
  <c r="A14" i="2"/>
  <c r="A30" i="2"/>
  <c r="A38" i="2"/>
  <c r="A40" i="2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<sst xmlns="http://schemas.openxmlformats.org/spreadsheetml/2006/main" count="2092" uniqueCount="337">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</sst>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415951.21875</v>
      </c>
    </row>
    <row r="8" spans="1:3" ht="15" customHeight="1" x14ac:dyDescent="0.2">
      <c r="B8" s="7" t="s">
        <v>19</v>
      </c>
      <c r="C8" s="46">
        <v>0.24299999999999999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0.92928009033203096</v>
      </c>
    </row>
    <row r="11" spans="1:3" ht="15" customHeight="1" x14ac:dyDescent="0.2">
      <c r="B11" s="7" t="s">
        <v>22</v>
      </c>
      <c r="C11" s="46">
        <v>0.93900000000000006</v>
      </c>
    </row>
    <row r="12" spans="1:3" ht="15" customHeight="1" x14ac:dyDescent="0.2">
      <c r="B12" s="7" t="s">
        <v>23</v>
      </c>
      <c r="C12" s="46">
        <v>0.89700000000000002</v>
      </c>
    </row>
    <row r="13" spans="1:3" ht="15" customHeight="1" x14ac:dyDescent="0.2">
      <c r="B13" s="7" t="s">
        <v>24</v>
      </c>
      <c r="C13" s="46">
        <v>0.74900000000000011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5.9700000000000003E-2</v>
      </c>
    </row>
    <row r="24" spans="1:3" ht="15" customHeight="1" x14ac:dyDescent="0.2">
      <c r="B24" s="12" t="s">
        <v>33</v>
      </c>
      <c r="C24" s="47">
        <v>0.495</v>
      </c>
    </row>
    <row r="25" spans="1:3" ht="15" customHeight="1" x14ac:dyDescent="0.2">
      <c r="B25" s="12" t="s">
        <v>34</v>
      </c>
      <c r="C25" s="47">
        <v>0.42230000000000001</v>
      </c>
    </row>
    <row r="26" spans="1:3" ht="15" customHeight="1" x14ac:dyDescent="0.2">
      <c r="B26" s="12" t="s">
        <v>35</v>
      </c>
      <c r="C26" s="47">
        <v>2.3E-2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3.2192476903799498</v>
      </c>
    </row>
    <row r="38" spans="1:5" ht="15" customHeight="1" x14ac:dyDescent="0.2">
      <c r="B38" s="28" t="s">
        <v>45</v>
      </c>
      <c r="C38" s="117">
        <v>4.6287359324798301</v>
      </c>
      <c r="D38" s="9"/>
      <c r="E38" s="10"/>
    </row>
    <row r="39" spans="1:5" ht="15" customHeight="1" x14ac:dyDescent="0.2">
      <c r="B39" s="28" t="s">
        <v>46</v>
      </c>
      <c r="C39" s="117">
        <v>5.3157425035678498</v>
      </c>
      <c r="D39" s="9"/>
      <c r="E39" s="9"/>
    </row>
    <row r="40" spans="1:5" ht="15" customHeight="1" x14ac:dyDescent="0.2">
      <c r="B40" s="28" t="s">
        <v>47</v>
      </c>
      <c r="C40" s="117">
        <v>12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4.436204139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0.55375961097419568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4.53436419999999</v>
      </c>
    </row>
    <row r="63" spans="1:4" ht="15.75" customHeight="1" x14ac:dyDescent="0.2">
      <c r="A63" s="39"/>
    </row>
  </sheetData>
  <sheetProtection algorithmName="SHA-512" hashValue="fJ5wGabo/0Fhws6TAQzQC546A9rVF+LqpgjmQkS/AiSek82GLmg37OnfbyEDsrZJtKa67tFZElhFpP8LYILfyg==" saltValue="Iv7Wals+lB9tAp1cFFWt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5.9878804175095314E-3</v>
      </c>
      <c r="C2" s="115">
        <v>0.95</v>
      </c>
      <c r="D2" s="116">
        <v>66.2077864022162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40.063438578113967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542.61982788724652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6.5039724560692287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13.195738021909881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13.195738021909881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13.195738021909881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13.195738021909881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13.195738021909881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13.195738021909881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0.90250382180522548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0.85884819030000004</v>
      </c>
      <c r="C18" s="115">
        <v>0.95</v>
      </c>
      <c r="D18" s="116">
        <v>12.47074045559749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0.85884819030000004</v>
      </c>
      <c r="C19" s="115">
        <v>0.95</v>
      </c>
      <c r="D19" s="116">
        <v>12.47074045559749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1</v>
      </c>
      <c r="C21" s="115">
        <v>0.95</v>
      </c>
      <c r="D21" s="116">
        <v>68.582775194044444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22.867873379757981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4.3940617735474108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0.74832009999999993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18.764182705510279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0.89599999999999991</v>
      </c>
      <c r="C29" s="115">
        <v>0.95</v>
      </c>
      <c r="D29" s="116">
        <v>132.3139429353005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1.1924310040780739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1.956691543072911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0.25723439999999997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0.96012343661767108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0.97718933609541392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2.764629090051816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0.97567199030962204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3RpzICS0FA0PV/fyJIacmghRs/arAa4GbzkHjavVshre11lnOBFI/8vGq0Zrg6pZUWYbj1N32DwP+qv21JY+Q==" saltValue="rgUOJWIebEzgH1wW/ErT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7Qt6bQUEbHsr0uI/cFATk2NygTTX7X85r1Ql8EmNloyZj8JQIVi67Sy39q49VPwSfLzQ6qXK0X2cJiMzSi55Dw==" saltValue="dPxI0QXW1qYcIoIY+7IW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AlxYRm8eKnjIOsW8nzCBVBouyeAKg29/PL6Sdb3hIwX5MI3gBYpkQCNx1GsTaIViExXrdyIsTRzVeVWiJotMUw==" saltValue="tnQZM8eqopCcprJYI2fe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0.17776523180000001</v>
      </c>
      <c r="C3" s="18">
        <f>frac_mam_1_5months * 2.6</f>
        <v>0.17776523180000001</v>
      </c>
      <c r="D3" s="18">
        <f>frac_mam_6_11months * 2.6</f>
        <v>6.6276051400000008E-2</v>
      </c>
      <c r="E3" s="18">
        <f>frac_mam_12_23months * 2.6</f>
        <v>7.6517144600000003E-3</v>
      </c>
      <c r="F3" s="18">
        <f>frac_mam_24_59months * 2.6</f>
        <v>5.2454209599999996E-2</v>
      </c>
    </row>
    <row r="4" spans="1:6" ht="15.75" customHeight="1" x14ac:dyDescent="0.2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3.5181104400000003E-2</v>
      </c>
      <c r="E4" s="18">
        <f>frac_sam_12_23months * 2.6</f>
        <v>1.5872004460000002E-2</v>
      </c>
      <c r="F4" s="18">
        <f>frac_sam_24_59months * 2.6</f>
        <v>1.0436327200000001E-2</v>
      </c>
    </row>
  </sheetData>
  <sheetProtection algorithmName="SHA-512" hashValue="nAydtfJKKgjgbkMIRb//mG7UvI4T6PIQ3FceWZtqpenbNWSb7bsuPsf0KONg4K2z5QlGigHh1eSOUIrdSMzakQ==" saltValue="ysb1DmDsr+9XLBw/a/Oj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0.89700000000000002</v>
      </c>
      <c r="E10" s="65">
        <f>IF(ISBLANK(comm_deliv), frac_children_health_facility,1)</f>
        <v>0.89700000000000002</v>
      </c>
      <c r="F10" s="65">
        <f>IF(ISBLANK(comm_deliv), frac_children_health_facility,1)</f>
        <v>0.89700000000000002</v>
      </c>
      <c r="G10" s="65">
        <f>IF(ISBLANK(comm_deliv), frac_children_health_facility,1)</f>
        <v>0.89700000000000002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0.74900000000000011</v>
      </c>
      <c r="M24" s="65">
        <f>famplan_unmet_need</f>
        <v>0.74900000000000011</v>
      </c>
      <c r="N24" s="65">
        <f>famplan_unmet_need</f>
        <v>0.74900000000000011</v>
      </c>
      <c r="O24" s="65">
        <f>famplan_unmet_need</f>
        <v>0.74900000000000011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3.8261592727661282E-2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1.6397825454711981E-2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1.6060491485595768E-2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0.92928009033203085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B7kEyzPZ34JHkIZfEeRFjjT5DnWM5tArrwfgwXnqwck/iYEHyjkeFxMYeVBOwj+TWYapkx7o38Wrj9/HlCL8gA==" saltValue="aizjRmBVrOrqhsB/yM35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3eqSuesWkKTfX4Yw3vRj8h/fbTch3L6LJEzPp7l8rAJ1e/k06eiMV/ta23RJXbfwcMNoAY2ug/fAjo2GH1q5vA==" saltValue="cEPi+Ef1Y92+GPNoGgEc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m4PxI80Hntx1wHLgxC7uibq6P2olvIMEyzVYcuSiZ0fT1b0lD7BPKtDy/N6IJLTIWcOgICKVnGa8PW9Hd1X2g==" saltValue="7BTuW/wBgFXCWVM5agm0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U0zLAx5hyUKDiTqp7jc9XBMMRBYJARkcrI0ykXhBGupzS3Z6VrUbigWMLa3V0qB6XTpz+hPQViHLalSMoGmXg==" saltValue="lrK+dm74VxGQaxsUJGBzf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zpPmh4d/H3abiJDYX4tFmB4BEi/KIyzmBVkL8JQuLYHjZEy6SiKdHndTT3hLm1C//L4Pm9myHkd6lq0WFkJwA==" saltValue="8AJ/SpV2nFFMidAnfy5oD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LFmXwiV8jSP22rujGPJMHfyEmpC3kR7iDpmSMW3Kd9jychqxPSzBUrExjGWegtIqp2vLuduZOcQ1kRQ/0OpWDQ==" saltValue="jHWK0XaXHJqttNRHtP1E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71953.26920000001</v>
      </c>
      <c r="C2" s="53">
        <v>199000</v>
      </c>
      <c r="D2" s="53">
        <v>417000</v>
      </c>
      <c r="E2" s="53">
        <v>525000</v>
      </c>
      <c r="F2" s="53">
        <v>363000</v>
      </c>
      <c r="G2" s="14">
        <f t="shared" ref="G2:G11" si="0">C2+D2+E2+F2</f>
        <v>1504000</v>
      </c>
      <c r="H2" s="14">
        <f t="shared" ref="H2:H11" si="1">(B2 + stillbirth*B2/(1000-stillbirth))/(1-abortion)</f>
        <v>75758.795528410395</v>
      </c>
      <c r="I2" s="14">
        <f t="shared" ref="I2:I11" si="2">G2-H2</f>
        <v>1428241.2044715895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71344.468800000017</v>
      </c>
      <c r="C3" s="53">
        <v>195000</v>
      </c>
      <c r="D3" s="53">
        <v>412000</v>
      </c>
      <c r="E3" s="53">
        <v>537000</v>
      </c>
      <c r="F3" s="53">
        <v>374000</v>
      </c>
      <c r="G3" s="14">
        <f t="shared" si="0"/>
        <v>1518000</v>
      </c>
      <c r="H3" s="14">
        <f t="shared" si="1"/>
        <v>75117.796369734031</v>
      </c>
      <c r="I3" s="14">
        <f t="shared" si="2"/>
        <v>1442882.203630266</v>
      </c>
    </row>
    <row r="4" spans="1:9" ht="15.75" customHeight="1" x14ac:dyDescent="0.2">
      <c r="A4" s="7">
        <f t="shared" si="3"/>
        <v>2023</v>
      </c>
      <c r="B4" s="52">
        <v>70727.925600000002</v>
      </c>
      <c r="C4" s="53">
        <v>192000</v>
      </c>
      <c r="D4" s="53">
        <v>407000</v>
      </c>
      <c r="E4" s="53">
        <v>550000</v>
      </c>
      <c r="F4" s="53">
        <v>387000</v>
      </c>
      <c r="G4" s="14">
        <f t="shared" si="0"/>
        <v>1536000</v>
      </c>
      <c r="H4" s="14">
        <f t="shared" si="1"/>
        <v>74468.644903198132</v>
      </c>
      <c r="I4" s="14">
        <f t="shared" si="2"/>
        <v>1461531.3550968019</v>
      </c>
    </row>
    <row r="5" spans="1:9" ht="15.75" customHeight="1" x14ac:dyDescent="0.2">
      <c r="A5" s="7">
        <f t="shared" si="3"/>
        <v>2024</v>
      </c>
      <c r="B5" s="52">
        <v>70114.04800000001</v>
      </c>
      <c r="C5" s="53">
        <v>188000</v>
      </c>
      <c r="D5" s="53">
        <v>403000</v>
      </c>
      <c r="E5" s="53">
        <v>563000</v>
      </c>
      <c r="F5" s="53">
        <v>398000</v>
      </c>
      <c r="G5" s="14">
        <f t="shared" si="0"/>
        <v>1552000</v>
      </c>
      <c r="H5" s="14">
        <f t="shared" si="1"/>
        <v>73822.300017205504</v>
      </c>
      <c r="I5" s="14">
        <f t="shared" si="2"/>
        <v>1478177.6999827945</v>
      </c>
    </row>
    <row r="6" spans="1:9" ht="15.75" customHeight="1" x14ac:dyDescent="0.2">
      <c r="A6" s="7">
        <f t="shared" si="3"/>
        <v>2025</v>
      </c>
      <c r="B6" s="52">
        <v>69492.618000000002</v>
      </c>
      <c r="C6" s="53">
        <v>185000</v>
      </c>
      <c r="D6" s="53">
        <v>398000</v>
      </c>
      <c r="E6" s="53">
        <v>578000</v>
      </c>
      <c r="F6" s="53">
        <v>410000</v>
      </c>
      <c r="G6" s="14">
        <f t="shared" si="0"/>
        <v>1571000</v>
      </c>
      <c r="H6" s="14">
        <f t="shared" si="1"/>
        <v>73168.003293392147</v>
      </c>
      <c r="I6" s="14">
        <f t="shared" si="2"/>
        <v>1497831.9967066078</v>
      </c>
    </row>
    <row r="7" spans="1:9" ht="15.75" customHeight="1" x14ac:dyDescent="0.2">
      <c r="A7" s="7">
        <f t="shared" si="3"/>
        <v>2026</v>
      </c>
      <c r="B7" s="52">
        <v>68805.5478</v>
      </c>
      <c r="C7" s="53">
        <v>183000</v>
      </c>
      <c r="D7" s="53">
        <v>395000</v>
      </c>
      <c r="E7" s="53">
        <v>594000</v>
      </c>
      <c r="F7" s="53">
        <v>422000</v>
      </c>
      <c r="G7" s="14">
        <f t="shared" si="0"/>
        <v>1594000</v>
      </c>
      <c r="H7" s="14">
        <f t="shared" si="1"/>
        <v>72444.594734278828</v>
      </c>
      <c r="I7" s="14">
        <f t="shared" si="2"/>
        <v>1521555.4052657213</v>
      </c>
    </row>
    <row r="8" spans="1:9" ht="15.75" customHeight="1" x14ac:dyDescent="0.2">
      <c r="A8" s="7">
        <f t="shared" si="3"/>
        <v>2027</v>
      </c>
      <c r="B8" s="52">
        <v>68111.744000000006</v>
      </c>
      <c r="C8" s="53">
        <v>181000</v>
      </c>
      <c r="D8" s="53">
        <v>390000</v>
      </c>
      <c r="E8" s="53">
        <v>610000</v>
      </c>
      <c r="F8" s="53">
        <v>434000</v>
      </c>
      <c r="G8" s="14">
        <f t="shared" si="0"/>
        <v>1615000</v>
      </c>
      <c r="H8" s="14">
        <f t="shared" si="1"/>
        <v>71714.096442742783</v>
      </c>
      <c r="I8" s="14">
        <f t="shared" si="2"/>
        <v>1543285.9035572573</v>
      </c>
    </row>
    <row r="9" spans="1:9" ht="15.75" customHeight="1" x14ac:dyDescent="0.2">
      <c r="A9" s="7">
        <f t="shared" si="3"/>
        <v>2028</v>
      </c>
      <c r="B9" s="52">
        <v>67401.325799999991</v>
      </c>
      <c r="C9" s="53">
        <v>180000</v>
      </c>
      <c r="D9" s="53">
        <v>385000</v>
      </c>
      <c r="E9" s="53">
        <v>627000</v>
      </c>
      <c r="F9" s="53">
        <v>446000</v>
      </c>
      <c r="G9" s="14">
        <f t="shared" si="0"/>
        <v>1638000</v>
      </c>
      <c r="H9" s="14">
        <f t="shared" si="1"/>
        <v>70966.105034543318</v>
      </c>
      <c r="I9" s="14">
        <f t="shared" si="2"/>
        <v>1567033.8949654568</v>
      </c>
    </row>
    <row r="10" spans="1:9" ht="15.75" customHeight="1" x14ac:dyDescent="0.2">
      <c r="A10" s="7">
        <f t="shared" si="3"/>
        <v>2029</v>
      </c>
      <c r="B10" s="52">
        <v>66684.623599999992</v>
      </c>
      <c r="C10" s="53">
        <v>179000</v>
      </c>
      <c r="D10" s="53">
        <v>381000</v>
      </c>
      <c r="E10" s="53">
        <v>646000</v>
      </c>
      <c r="F10" s="53">
        <v>458000</v>
      </c>
      <c r="G10" s="14">
        <f t="shared" si="0"/>
        <v>1664000</v>
      </c>
      <c r="H10" s="14">
        <f t="shared" si="1"/>
        <v>70211.497272752255</v>
      </c>
      <c r="I10" s="14">
        <f t="shared" si="2"/>
        <v>1593788.5027272478</v>
      </c>
    </row>
    <row r="11" spans="1:9" ht="15.75" customHeight="1" x14ac:dyDescent="0.2">
      <c r="A11" s="7">
        <f t="shared" si="3"/>
        <v>2030</v>
      </c>
      <c r="B11" s="52">
        <v>65961.805999999997</v>
      </c>
      <c r="C11" s="53">
        <v>178000</v>
      </c>
      <c r="D11" s="53">
        <v>376000</v>
      </c>
      <c r="E11" s="53">
        <v>664000</v>
      </c>
      <c r="F11" s="53">
        <v>470000</v>
      </c>
      <c r="G11" s="14">
        <f t="shared" si="0"/>
        <v>1688000</v>
      </c>
      <c r="H11" s="14">
        <f t="shared" si="1"/>
        <v>69450.450674431253</v>
      </c>
      <c r="I11" s="14">
        <f t="shared" si="2"/>
        <v>1618549.5493255688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0IkU3gFuTryQm63mVN8ih/AB9VmIdmxvRzr3I/U7Jc8a2P1OLjTP+CSxlJVW9teptySe5Ki+udpKcn3KOJyXug==" saltValue="+diks/63kok42MERHmg/c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ENXb8TXAeGCv5H9OG1lGhLxnqQE5j03t6qZ2DThhujZG5uU6rDioZAkaAWVXX50DNpYcFNWDvCcMI91nlTVPiw==" saltValue="H9BmDhruTjAbw53qzZY/X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c0MjlKAs8A8D60YevKkALjLsXWsEiRCoPMnHZEKPtm4KTcC15jXyzz7VLsXjWBWglPHLe6DxYelpXD5Jzgpkzw==" saltValue="JDiq+i4cWaMw5ilDJZe6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6C/UcuAOqYaapslmlXVzybjuGcVQ4cU+l0q+mEOnf1kWWa9Owwk6TxQNSN77Iw4htQ4ceQpKbvhz/5x69U8tQ==" saltValue="kSTa7qtjrBa3ntrVhFX8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4JUzbTvfC5BtTSRbSrHTJPXeOtAjO1GXtOM4wjBIH7otzgFHnFZoODEtyql8cAQKkqdstkas3JFI0ArnhJItA==" saltValue="Msq3zWN6xAMV4e49Q6tM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vjfgVz+5GyKb/xJVmQEEarIDCmhNzeuzWKW5COYq+/Uk+dP665hH2bb+S40owKAz6R1kWigtoMtRkRAZv294g==" saltValue="bzxI+HLuLSzgar1yvjta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gGx9cRxhVcbJmWrJwLSvy1vQBjy4b6NuqYPovx5pQGBaGzNM3kHTTXx+azVbbqSksPSVbp8DwnZxp4TWec0cg==" saltValue="ycvTm957IYmhC9IReOKF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CHVr/iFsPocv6r923rlfM4RJs1heC+HxpfPwlL2Xh7LFIthojtjqI4Atjv1ITr/8kGmu7hlyCiM5JCGcLcvHA==" saltValue="GWkr1K7LTZ0Wbfrb13fi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dswEn7t+YSUSTrpfQd3MXhR+M2yzg935r6LYpjOi86RPB/RpjE3F3LVA2t54dKLFlV8LSTJcCu2F35Z+r/J3w==" saltValue="pVQ/GZQjYmzcgBRWlDsZ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YE90acgKvl/hgt1smpaD2klY79uVsjZQxP/MZX318mPJ9M/RUULP+7BPQXk9YtRDn2ri8zfCabGafT8iHgbJQQ==" saltValue="LHAihmIpZunoaC04YiZxq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2.170178993706506E-2</v>
      </c>
    </row>
    <row r="5" spans="1:8" ht="15.75" customHeight="1" x14ac:dyDescent="0.2">
      <c r="B5" s="16" t="s">
        <v>80</v>
      </c>
      <c r="C5" s="54">
        <v>2.1532519781305159E-2</v>
      </c>
    </row>
    <row r="6" spans="1:8" ht="15.75" customHeight="1" x14ac:dyDescent="0.2">
      <c r="B6" s="16" t="s">
        <v>81</v>
      </c>
      <c r="C6" s="54">
        <v>0.14348193619194979</v>
      </c>
    </row>
    <row r="7" spans="1:8" ht="15.75" customHeight="1" x14ac:dyDescent="0.2">
      <c r="B7" s="16" t="s">
        <v>82</v>
      </c>
      <c r="C7" s="54">
        <v>0.62594716150803986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0.14787139236989</v>
      </c>
    </row>
    <row r="10" spans="1:8" ht="15.75" customHeight="1" x14ac:dyDescent="0.2">
      <c r="B10" s="16" t="s">
        <v>85</v>
      </c>
      <c r="C10" s="54">
        <v>3.9465200211750297E-2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2.7967309814960878E-3</v>
      </c>
      <c r="D14" s="54">
        <v>2.7967309814960878E-3</v>
      </c>
      <c r="E14" s="54">
        <v>2.7967309814960878E-3</v>
      </c>
      <c r="F14" s="54">
        <v>2.7967309814960878E-3</v>
      </c>
    </row>
    <row r="15" spans="1:8" ht="15.75" customHeight="1" x14ac:dyDescent="0.2">
      <c r="B15" s="16" t="s">
        <v>88</v>
      </c>
      <c r="C15" s="54">
        <v>6.2804863381864945E-2</v>
      </c>
      <c r="D15" s="54">
        <v>6.2804863381864945E-2</v>
      </c>
      <c r="E15" s="54">
        <v>6.2804863381864945E-2</v>
      </c>
      <c r="F15" s="54">
        <v>6.2804863381864945E-2</v>
      </c>
    </row>
    <row r="16" spans="1:8" ht="15.75" customHeight="1" x14ac:dyDescent="0.2">
      <c r="B16" s="16" t="s">
        <v>89</v>
      </c>
      <c r="C16" s="54">
        <v>3.4225393373684777E-2</v>
      </c>
      <c r="D16" s="54">
        <v>3.4225393373684777E-2</v>
      </c>
      <c r="E16" s="54">
        <v>3.4225393373684777E-2</v>
      </c>
      <c r="F16" s="54">
        <v>3.4225393373684777E-2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9.9520572363490642E-2</v>
      </c>
      <c r="D21" s="54">
        <v>9.9520572363490642E-2</v>
      </c>
      <c r="E21" s="54">
        <v>9.9520572363490642E-2</v>
      </c>
      <c r="F21" s="54">
        <v>9.9520572363490642E-2</v>
      </c>
    </row>
    <row r="22" spans="1:8" ht="15.75" customHeight="1" x14ac:dyDescent="0.2">
      <c r="B22" s="16" t="s">
        <v>95</v>
      </c>
      <c r="C22" s="54">
        <v>0.80065243989946355</v>
      </c>
      <c r="D22" s="54">
        <v>0.80065243989946355</v>
      </c>
      <c r="E22" s="54">
        <v>0.80065243989946355</v>
      </c>
      <c r="F22" s="54">
        <v>0.80065243989946355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7.6399999999999996E-2</v>
      </c>
    </row>
    <row r="27" spans="1:8" ht="15.75" customHeight="1" x14ac:dyDescent="0.2">
      <c r="B27" s="16" t="s">
        <v>102</v>
      </c>
      <c r="C27" s="54">
        <v>4.6899999999999997E-2</v>
      </c>
    </row>
    <row r="28" spans="1:8" ht="15.75" customHeight="1" x14ac:dyDescent="0.2">
      <c r="B28" s="16" t="s">
        <v>103</v>
      </c>
      <c r="C28" s="54">
        <v>8.1000000000000003E-2</v>
      </c>
    </row>
    <row r="29" spans="1:8" ht="15.75" customHeight="1" x14ac:dyDescent="0.2">
      <c r="B29" s="16" t="s">
        <v>104</v>
      </c>
      <c r="C29" s="54">
        <v>0.1757</v>
      </c>
    </row>
    <row r="30" spans="1:8" ht="15.75" customHeight="1" x14ac:dyDescent="0.2">
      <c r="B30" s="16" t="s">
        <v>2</v>
      </c>
      <c r="C30" s="54">
        <v>0.10299999999999999</v>
      </c>
    </row>
    <row r="31" spans="1:8" ht="15.75" customHeight="1" x14ac:dyDescent="0.2">
      <c r="B31" s="16" t="s">
        <v>105</v>
      </c>
      <c r="C31" s="54">
        <v>3.8199999999999998E-2</v>
      </c>
    </row>
    <row r="32" spans="1:8" ht="15.75" customHeight="1" x14ac:dyDescent="0.2">
      <c r="B32" s="16" t="s">
        <v>106</v>
      </c>
      <c r="C32" s="54">
        <v>0.1772</v>
      </c>
    </row>
    <row r="33" spans="2:3" ht="15.75" customHeight="1" x14ac:dyDescent="0.2">
      <c r="B33" s="16" t="s">
        <v>107</v>
      </c>
      <c r="C33" s="54">
        <v>0.16259999999999999</v>
      </c>
    </row>
    <row r="34" spans="2:3" ht="15.75" customHeight="1" x14ac:dyDescent="0.2">
      <c r="B34" s="16" t="s">
        <v>108</v>
      </c>
      <c r="C34" s="54">
        <v>0.1389999999999999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3MKiv1y2UADhPULYUwmjrdTC1nj08l/ajLJjGx+wwxBhAAXH0rw8XJ52cm+B410umyr+c6fN/kcUEYbT3zm7fQ==" saltValue="kkU8wkiSyknjPD8s6kq3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0.79019051000000007</v>
      </c>
      <c r="D2" s="55">
        <v>0.79019051000000007</v>
      </c>
      <c r="E2" s="55">
        <v>0.85959907999999996</v>
      </c>
      <c r="F2" s="55">
        <v>0.83779540999999991</v>
      </c>
      <c r="G2" s="55">
        <v>0.87518555000000009</v>
      </c>
    </row>
    <row r="3" spans="1:15" ht="15.75" customHeight="1" x14ac:dyDescent="0.2">
      <c r="B3" s="7" t="s">
        <v>113</v>
      </c>
      <c r="C3" s="55">
        <v>0.10187865</v>
      </c>
      <c r="D3" s="55">
        <v>0.10187865</v>
      </c>
      <c r="E3" s="55">
        <v>9.1423321000000002E-2</v>
      </c>
      <c r="F3" s="55">
        <v>0.12370485000000001</v>
      </c>
      <c r="G3" s="55">
        <v>7.1058215999999993E-2</v>
      </c>
    </row>
    <row r="4" spans="1:15" ht="15.75" customHeight="1" x14ac:dyDescent="0.2">
      <c r="B4" s="7" t="s">
        <v>114</v>
      </c>
      <c r="C4" s="56">
        <v>7.0136743000000001E-2</v>
      </c>
      <c r="D4" s="56">
        <v>7.0136743000000001E-2</v>
      </c>
      <c r="E4" s="56">
        <v>3.4336752999999998E-2</v>
      </c>
      <c r="F4" s="56">
        <v>2.6632337999999998E-2</v>
      </c>
      <c r="G4" s="56">
        <v>3.4629366000000002E-2</v>
      </c>
    </row>
    <row r="5" spans="1:15" ht="15.75" customHeight="1" x14ac:dyDescent="0.2">
      <c r="B5" s="7" t="s">
        <v>115</v>
      </c>
      <c r="C5" s="56">
        <v>3.7794080000000001E-2</v>
      </c>
      <c r="D5" s="56">
        <v>3.7794080000000001E-2</v>
      </c>
      <c r="E5" s="56">
        <v>1.4640893E-2</v>
      </c>
      <c r="F5" s="56">
        <v>1.1867363000000001E-2</v>
      </c>
      <c r="G5" s="56">
        <v>1.9126852999999999E-2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0.69889893000000003</v>
      </c>
      <c r="D8" s="55">
        <v>0.69889893000000003</v>
      </c>
      <c r="E8" s="55">
        <v>0.86323905999999995</v>
      </c>
      <c r="F8" s="55">
        <v>0.90329704000000011</v>
      </c>
      <c r="G8" s="55">
        <v>0.91756041999999993</v>
      </c>
    </row>
    <row r="9" spans="1:15" ht="15.75" customHeight="1" x14ac:dyDescent="0.2">
      <c r="B9" s="7" t="s">
        <v>118</v>
      </c>
      <c r="C9" s="55">
        <v>0.23272984999999999</v>
      </c>
      <c r="D9" s="55">
        <v>0.23272984999999999</v>
      </c>
      <c r="E9" s="55">
        <v>9.773895299999999E-2</v>
      </c>
      <c r="F9" s="55">
        <v>8.7655353999999991E-2</v>
      </c>
      <c r="G9" s="55">
        <v>5.8250846999999988E-2</v>
      </c>
    </row>
    <row r="10" spans="1:15" ht="15.75" customHeight="1" x14ac:dyDescent="0.2">
      <c r="B10" s="7" t="s">
        <v>119</v>
      </c>
      <c r="C10" s="56">
        <v>6.8371242999999998E-2</v>
      </c>
      <c r="D10" s="56">
        <v>6.8371242999999998E-2</v>
      </c>
      <c r="E10" s="56">
        <v>2.5490789E-2</v>
      </c>
      <c r="F10" s="56">
        <v>2.9429670999999999E-3</v>
      </c>
      <c r="G10" s="56">
        <v>2.0174695999999999E-2</v>
      </c>
    </row>
    <row r="11" spans="1:15" ht="15.75" customHeight="1" x14ac:dyDescent="0.2">
      <c r="B11" s="7" t="s">
        <v>120</v>
      </c>
      <c r="C11" s="56">
        <v>0</v>
      </c>
      <c r="D11" s="56">
        <v>0</v>
      </c>
      <c r="E11" s="56">
        <v>1.3531194E-2</v>
      </c>
      <c r="F11" s="56">
        <v>6.1046171000000002E-3</v>
      </c>
      <c r="G11" s="56">
        <v>4.0139720000000002E-3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0.40326360550000012</v>
      </c>
      <c r="D14" s="57">
        <v>0.41716673795999992</v>
      </c>
      <c r="E14" s="57">
        <v>0.41716673795999992</v>
      </c>
      <c r="F14" s="57">
        <v>0.180481621654</v>
      </c>
      <c r="G14" s="57">
        <v>0.180481621654</v>
      </c>
      <c r="H14" s="58">
        <v>0.28399999999999997</v>
      </c>
      <c r="I14" s="58">
        <v>0.28399999999999997</v>
      </c>
      <c r="J14" s="58">
        <v>0.28399999999999997</v>
      </c>
      <c r="K14" s="58">
        <v>0.28399999999999997</v>
      </c>
      <c r="L14" s="58">
        <v>0.12694196880600001</v>
      </c>
      <c r="M14" s="58">
        <v>0.12473427847849999</v>
      </c>
      <c r="N14" s="58">
        <v>0.145642264031</v>
      </c>
      <c r="O14" s="58">
        <v>0.15236209121050001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0.2233110973017316</v>
      </c>
      <c r="D15" s="55">
        <f t="shared" si="0"/>
        <v>0.23101009052410379</v>
      </c>
      <c r="E15" s="55">
        <f t="shared" si="0"/>
        <v>0.23101009052410379</v>
      </c>
      <c r="F15" s="55">
        <f t="shared" si="0"/>
        <v>9.9943432595111015E-2</v>
      </c>
      <c r="G15" s="55">
        <f t="shared" si="0"/>
        <v>9.9943432595111015E-2</v>
      </c>
      <c r="H15" s="55">
        <f t="shared" si="0"/>
        <v>0.15726772951667156</v>
      </c>
      <c r="I15" s="55">
        <f t="shared" si="0"/>
        <v>0.15726772951667156</v>
      </c>
      <c r="J15" s="55">
        <f t="shared" si="0"/>
        <v>0.15726772951667156</v>
      </c>
      <c r="K15" s="55">
        <f t="shared" si="0"/>
        <v>0.15726772951667156</v>
      </c>
      <c r="L15" s="55">
        <f t="shared" si="0"/>
        <v>7.029533526230905E-2</v>
      </c>
      <c r="M15" s="55">
        <f t="shared" si="0"/>
        <v>6.907280552540114E-2</v>
      </c>
      <c r="N15" s="55">
        <f t="shared" si="0"/>
        <v>8.0650803471207649E-2</v>
      </c>
      <c r="O15" s="55">
        <f t="shared" si="0"/>
        <v>8.4371972355941405E-2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aEsRhQg4h2tuwLpidETWI6x6gqGoZe1vXvmZpZEAy9kBWkDmon4xPkK0YyWZ6nAXqUH+rYrKaMumjK0IAoEpmA==" saltValue="ycaHd++xSjsD/CMUGZOU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0.57374923709999992</v>
      </c>
      <c r="D2" s="56">
        <v>0.21961842000000001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0.32482139999999998</v>
      </c>
      <c r="D3" s="56">
        <v>0.29721885999999997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5.2271561999999987E-2</v>
      </c>
      <c r="D4" s="56">
        <v>0.18033508000000001</v>
      </c>
      <c r="E4" s="56">
        <v>0.56077891588211104</v>
      </c>
      <c r="F4" s="56">
        <v>0.14643003046512601</v>
      </c>
      <c r="G4" s="56">
        <v>0</v>
      </c>
    </row>
    <row r="5" spans="1:7" x14ac:dyDescent="0.2">
      <c r="B5" s="98" t="s">
        <v>132</v>
      </c>
      <c r="C5" s="55">
        <v>4.91578009E-2</v>
      </c>
      <c r="D5" s="55">
        <v>0.30282764000000001</v>
      </c>
      <c r="E5" s="55">
        <v>0.43922108411788902</v>
      </c>
      <c r="F5" s="55">
        <v>0.85356996953487396</v>
      </c>
      <c r="G5" s="55">
        <v>1</v>
      </c>
    </row>
  </sheetData>
  <sheetProtection algorithmName="SHA-512" hashValue="dG9hmqQxRP3l1vNfIvt/kTAS5Lvbl1SwWN2IHV+BXFtXqn+FATWBeksKwylq/u0/wkksAFMT/9pfaS8U8BM3dw==" saltValue="i3WRq87bT8lXw5qtEaOV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LYHsOoJVdu8ZLodHNPjkDrxlj9LQF7k99+kldpgyXDvlwHp4QoI52sIER3jOWPwXUWX7TKA5iP9yLcJVaIrZg==" saltValue="Pa7C9jO5fY/PAA0DJS8q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uiiD8PTIb+vUcTddP+yg7tAZHq1fIK7nyYMuaWC2EW9YnUSAoP4Pqv/zHAJlfr4lFsbcslYYoPSmFKvQEa1hjw==" saltValue="2XvpIwJnyTCWr8SubR1C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5E87Toi3AD8l8QFJ2ku57mJ/0inF3sesZAGfs3oUivnc+8gtMO1/hkhMDz3OAcVY4VIU8U3T0Z7tNspF5cMIfQ==" saltValue="LiVRmk0hsF2jjZisguIW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IQCTUF7RTDq43o2iKaHLPHgX/qZAiSX8qDfIfBnigUPGb0MXDYTGy+bAe1ppnt1efk13pZCJiPF4o5bwZls73g==" saltValue="XQUoHmXKPLTDWedPsCHZ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2022-02-02T08:21:02Z</dcterms:modified>
</cp:coreProperties>
</file>