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F446D763-7D79-49A4-B6D8-DE0D410FE445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25" i="2"/>
  <c r="A18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A33" i="2" l="1"/>
  <c r="A34" i="2"/>
  <c r="A39" i="2"/>
  <c r="A17" i="2"/>
  <c r="I39" i="2"/>
  <c r="I2" i="2"/>
  <c r="I6" i="2"/>
  <c r="I10" i="2"/>
  <c r="I3" i="2"/>
  <c r="I7" i="2"/>
  <c r="I11" i="2"/>
  <c r="I4" i="2"/>
  <c r="I8" i="2"/>
  <c r="A26" i="2"/>
  <c r="A19" i="2"/>
  <c r="A27" i="2"/>
  <c r="A35" i="2"/>
  <c r="A13" i="2"/>
  <c r="A21" i="2"/>
  <c r="A29" i="2"/>
  <c r="A37" i="2"/>
  <c r="A12" i="2"/>
  <c r="A28" i="2"/>
  <c r="A14" i="2"/>
  <c r="A22" i="2"/>
  <c r="A30" i="2"/>
  <c r="A38" i="2"/>
  <c r="A40" i="2"/>
  <c r="D58" i="20"/>
  <c r="A20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<sst xmlns="http://schemas.openxmlformats.org/spreadsheetml/2006/main" count="2092" uniqueCount="337">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</sst>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55409.916015625</v>
      </c>
    </row>
    <row r="8" spans="1:3" ht="15" customHeight="1" x14ac:dyDescent="0.2">
      <c r="B8" s="7" t="s">
        <v>19</v>
      </c>
      <c r="C8" s="46">
        <v>8.8000000000000009E-2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0.64718109130859403</v>
      </c>
    </row>
    <row r="11" spans="1:3" ht="15" customHeight="1" x14ac:dyDescent="0.2">
      <c r="B11" s="7" t="s">
        <v>22</v>
      </c>
      <c r="C11" s="46">
        <v>0.66799999999999993</v>
      </c>
    </row>
    <row r="12" spans="1:3" ht="15" customHeight="1" x14ac:dyDescent="0.2">
      <c r="B12" s="7" t="s">
        <v>23</v>
      </c>
      <c r="C12" s="46">
        <v>0.75800000000000001</v>
      </c>
    </row>
    <row r="13" spans="1:3" ht="15" customHeight="1" x14ac:dyDescent="0.2">
      <c r="B13" s="7" t="s">
        <v>24</v>
      </c>
      <c r="C13" s="46">
        <v>0.26800000000000002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9.8800000000000013E-2</v>
      </c>
    </row>
    <row r="24" spans="1:3" ht="15" customHeight="1" x14ac:dyDescent="0.2">
      <c r="B24" s="12" t="s">
        <v>33</v>
      </c>
      <c r="C24" s="47">
        <v>0.50419999999999998</v>
      </c>
    </row>
    <row r="25" spans="1:3" ht="15" customHeight="1" x14ac:dyDescent="0.2">
      <c r="B25" s="12" t="s">
        <v>34</v>
      </c>
      <c r="C25" s="47">
        <v>0.33889999999999998</v>
      </c>
    </row>
    <row r="26" spans="1:3" ht="15" customHeight="1" x14ac:dyDescent="0.2">
      <c r="B26" s="12" t="s">
        <v>35</v>
      </c>
      <c r="C26" s="47">
        <v>5.8099999999999999E-2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11.215158746277901</v>
      </c>
    </row>
    <row r="38" spans="1:5" ht="15" customHeight="1" x14ac:dyDescent="0.2">
      <c r="B38" s="28" t="s">
        <v>45</v>
      </c>
      <c r="C38" s="117">
        <v>16.079923623550702</v>
      </c>
      <c r="D38" s="9"/>
      <c r="E38" s="10"/>
    </row>
    <row r="39" spans="1:5" ht="15" customHeight="1" x14ac:dyDescent="0.2">
      <c r="B39" s="28" t="s">
        <v>46</v>
      </c>
      <c r="C39" s="117">
        <v>17.9947473470686</v>
      </c>
      <c r="D39" s="9"/>
      <c r="E39" s="9"/>
    </row>
    <row r="40" spans="1:5" ht="15" customHeight="1" x14ac:dyDescent="0.2">
      <c r="B40" s="28" t="s">
        <v>47</v>
      </c>
      <c r="C40" s="117">
        <v>120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11.203926129999999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1.93575E-2</v>
      </c>
      <c r="D45" s="9"/>
    </row>
    <row r="46" spans="1:5" ht="15.75" customHeight="1" x14ac:dyDescent="0.2">
      <c r="B46" s="28" t="s">
        <v>52</v>
      </c>
      <c r="C46" s="47">
        <v>6.8779460000000001E-2</v>
      </c>
      <c r="D46" s="9"/>
    </row>
    <row r="47" spans="1:5" ht="15.75" customHeight="1" x14ac:dyDescent="0.2">
      <c r="B47" s="28" t="s">
        <v>53</v>
      </c>
      <c r="C47" s="47">
        <v>0.15340100000000001</v>
      </c>
      <c r="D47" s="9"/>
      <c r="E47" s="10"/>
    </row>
    <row r="48" spans="1:5" ht="15" customHeight="1" x14ac:dyDescent="0.2">
      <c r="B48" s="28" t="s">
        <v>54</v>
      </c>
      <c r="C48" s="48">
        <v>0.75846203999999995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0.5044087329983391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14.658528</v>
      </c>
    </row>
    <row r="63" spans="1:4" ht="15.75" customHeight="1" x14ac:dyDescent="0.2">
      <c r="A63" s="39"/>
    </row>
  </sheetData>
  <sheetProtection algorithmName="SHA-512" hashValue="E08y0zoAuqDlAQbGd7cb314qKPZiI09oXRyRWwIdsL72V+z5OGK5+QkyHFfTyeQ122Dm++1V/mk9kcAFiGC3nw==" saltValue="1lpBLfRQzALvABwy77io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0.162037549025391</v>
      </c>
      <c r="C2" s="115">
        <v>0.95</v>
      </c>
      <c r="D2" s="116">
        <v>69.047770440302898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40.127093405065906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587.14420029876032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1.4701821374670201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13.25939284886182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13.25939284886182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13.25939284886182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13.25939284886182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13.25939284886182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13.25939284886182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7.8606899999999993E-2</v>
      </c>
      <c r="C16" s="115">
        <v>0.95</v>
      </c>
      <c r="D16" s="116">
        <v>0.96615864875716684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0.32122916666666701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0.23215369999999999</v>
      </c>
      <c r="C18" s="115">
        <v>0.95</v>
      </c>
      <c r="D18" s="116">
        <v>13.483785833565429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0.23215369999999999</v>
      </c>
      <c r="C19" s="115">
        <v>0.95</v>
      </c>
      <c r="D19" s="116">
        <v>13.483785833565429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0.93173689999999998</v>
      </c>
      <c r="C21" s="115">
        <v>0.95</v>
      </c>
      <c r="D21" s="116">
        <v>17.016109940848349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23.01109674039985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4.4338460403923747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0.69723745018169003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18.750061042134512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138.79578001614141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1.831259781706825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2.09991490371478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0.12046129999999999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3.9132363162934806E-3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0.78703515497187193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0.67778970654464399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1.959170672500506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0.84457583171135597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/hG8CjuWTF9pqt3bYKDuy/fe+g1jqlhwSG5Hc4nYhHTJvb0KaQ7fuACvNd4vecOXxbuF9LNl2MF6tuzG33aBKQ==" saltValue="MWl7rxSO/qdivhjdeiEG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dbGUV2F5mLOgU5RVgq3UrgLRUujnPQY3PIE4lKxQDgaFIN1Lknlxjj5btSLboK0RkFGTE4/WJGJ7xk8LyIJQ0g==" saltValue="TRtTjdpn00m7TZBzfwbi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muvEsPiu/MeevN7GTGm3UvdLbLFfvh8g8VUhdma6A/FmIa7YeXJ+FANYo4P5LrKxEQDNaHIXje+qQe5DIWm0wA==" saltValue="BQVz/OvJ6O06Mxi8ePJG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0.10682585940000003</v>
      </c>
      <c r="C3" s="18">
        <f>frac_mam_1_5months * 2.6</f>
        <v>0.10682585940000003</v>
      </c>
      <c r="D3" s="18">
        <f>frac_mam_6_11months * 2.6</f>
        <v>0.2013942346</v>
      </c>
      <c r="E3" s="18">
        <f>frac_mam_12_23months * 2.6</f>
        <v>0.12607114780000001</v>
      </c>
      <c r="F3" s="18">
        <f>frac_mam_24_59months * 2.6</f>
        <v>9.9420970999999997E-2</v>
      </c>
    </row>
    <row r="4" spans="1:6" ht="15.75" customHeight="1" x14ac:dyDescent="0.2">
      <c r="A4" s="4" t="s">
        <v>208</v>
      </c>
      <c r="B4" s="18">
        <f>frac_sam_1month * 2.6</f>
        <v>6.0566992200000003E-2</v>
      </c>
      <c r="C4" s="18">
        <f>frac_sam_1_5months * 2.6</f>
        <v>6.0566992200000003E-2</v>
      </c>
      <c r="D4" s="18">
        <f>frac_sam_6_11months * 2.6</f>
        <v>1.8212152660000001E-2</v>
      </c>
      <c r="E4" s="18">
        <f>frac_sam_12_23months * 2.6</f>
        <v>4.7944423799999997E-2</v>
      </c>
      <c r="F4" s="18">
        <f>frac_sam_24_59months * 2.6</f>
        <v>1.7275144900000001E-2</v>
      </c>
    </row>
  </sheetData>
  <sheetProtection algorithmName="SHA-512" hashValue="/vcoQA+yOnQ/y94jWd5wRzhxm+dPPZso3h5/+ZWcVPaTyQm8VKakS4SXMSx5gf9hkvlZ10j9A9yO+nbHC0hVRw==" saltValue="+sWgMV/jYghsS+7FQlpu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8.8000000000000009E-2</v>
      </c>
      <c r="E2" s="65">
        <f>food_insecure</f>
        <v>8.8000000000000009E-2</v>
      </c>
      <c r="F2" s="65">
        <f>food_insecure</f>
        <v>8.8000000000000009E-2</v>
      </c>
      <c r="G2" s="65">
        <f>food_insecure</f>
        <v>8.8000000000000009E-2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8.8000000000000009E-2</v>
      </c>
      <c r="F5" s="65">
        <f>food_insecure</f>
        <v>8.8000000000000009E-2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8.8000000000000009E-2</v>
      </c>
      <c r="F8" s="65">
        <f>food_insecure</f>
        <v>8.8000000000000009E-2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8.8000000000000009E-2</v>
      </c>
      <c r="F9" s="65">
        <f>food_insecure</f>
        <v>8.8000000000000009E-2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0.75800000000000001</v>
      </c>
      <c r="E10" s="65">
        <f>IF(ISBLANK(comm_deliv), frac_children_health_facility,1)</f>
        <v>0.75800000000000001</v>
      </c>
      <c r="F10" s="65">
        <f>IF(ISBLANK(comm_deliv), frac_children_health_facility,1)</f>
        <v>0.75800000000000001</v>
      </c>
      <c r="G10" s="65">
        <f>IF(ISBLANK(comm_deliv), frac_children_health_facility,1)</f>
        <v>0.75800000000000001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8.8000000000000009E-2</v>
      </c>
      <c r="I15" s="65">
        <f>food_insecure</f>
        <v>8.8000000000000009E-2</v>
      </c>
      <c r="J15" s="65">
        <f>food_insecure</f>
        <v>8.8000000000000009E-2</v>
      </c>
      <c r="K15" s="65">
        <f>food_insecure</f>
        <v>8.8000000000000009E-2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0.66799999999999993</v>
      </c>
      <c r="I18" s="65">
        <f>frac_PW_health_facility</f>
        <v>0.66799999999999993</v>
      </c>
      <c r="J18" s="65">
        <f>frac_PW_health_facility</f>
        <v>0.66799999999999993</v>
      </c>
      <c r="K18" s="65">
        <f>frac_PW_health_facility</f>
        <v>0.66799999999999993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0.26800000000000002</v>
      </c>
      <c r="M24" s="65">
        <f>famplan_unmet_need</f>
        <v>0.26800000000000002</v>
      </c>
      <c r="N24" s="65">
        <f>famplan_unmet_need</f>
        <v>0.26800000000000002</v>
      </c>
      <c r="O24" s="65">
        <f>famplan_unmet_need</f>
        <v>0.26800000000000002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0.17940135869140611</v>
      </c>
      <c r="M25" s="65">
        <f>(1-food_insecure)*(0.49)+food_insecure*(0.7)</f>
        <v>0.50848000000000004</v>
      </c>
      <c r="N25" s="65">
        <f>(1-food_insecure)*(0.49)+food_insecure*(0.7)</f>
        <v>0.50848000000000004</v>
      </c>
      <c r="O25" s="65">
        <f>(1-food_insecure)*(0.49)+food_insecure*(0.7)</f>
        <v>0.50848000000000004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7.6886296582031194E-2</v>
      </c>
      <c r="M26" s="65">
        <f>(1-food_insecure)*(0.21)+food_insecure*(0.3)</f>
        <v>0.21792</v>
      </c>
      <c r="N26" s="65">
        <f>(1-food_insecure)*(0.21)+food_insecure*(0.3)</f>
        <v>0.21792</v>
      </c>
      <c r="O26" s="65">
        <f>(1-food_insecure)*(0.21)+food_insecure*(0.3)</f>
        <v>0.21792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9.6531253417968685E-2</v>
      </c>
      <c r="M27" s="65">
        <f>(1-food_insecure)*(0.3)</f>
        <v>0.27360000000000001</v>
      </c>
      <c r="N27" s="65">
        <f>(1-food_insecure)*(0.3)</f>
        <v>0.27360000000000001</v>
      </c>
      <c r="O27" s="65">
        <f>(1-food_insecure)*(0.3)</f>
        <v>0.27360000000000001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0.64718109130859403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wKpuHO2upXDsixOeueC28N/BxTUItDr4AjxXkJV04/cdfmEaalE4iHe1uQheqUp5mCIjXXiFd1oW/j7xPIxCNA==" saltValue="3MS29ZvC4uplHlaExVZm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iJwTRCnpO3JKDJOLNE08ztVzWTXrL9OScqmr786RT8YaTvkUdnbErQ+LIVui34HO3Ul1mn8oA0WBMjJTNKYvEg==" saltValue="VHN9j4zF/xkI6mcYoWnD9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POIX1FXg9iHdnRFr5CQCk7F311jbBcVo9tmAadB3ZwpmDPwlK5WtL4IIuaZ9sEU+pQmnMNqO4/Muxui3aK62ZQ==" saltValue="8VUu6XaX8h2GAJpmY3V2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gYqKcIqUsmf99DX0Yh7Vl7pfjkbu93udAwd5B6qAA1j3TgyLROho2+5Xx6tkXQXQacyaBXGFbnOAW7G9kS8prg==" saltValue="Rew2lkXGCxMXfE+CDlP5X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ELQiEsyMe08Vg3nBpCO+2+x1XqL+947p20s/aR27Wx1StFamhJNoUXh7veI+ztEkttsJ07StpoWkfiXC6Z2HvQ==" saltValue="femDGwiYnu5skojEdyTjQ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WFT6wGCm2XNiK7dfs95vICA15Mk7/BarHrd9jKcE/GAtVTxueU8A62TrtMDzGrxmMwrr/ljDYlylctZyKmtJ7A==" saltValue="kqiJfvAleZ/4Eb3D32Bd+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9932.0628000000015</v>
      </c>
      <c r="C2" s="53">
        <v>23000</v>
      </c>
      <c r="D2" s="53">
        <v>46000</v>
      </c>
      <c r="E2" s="53">
        <v>1182000</v>
      </c>
      <c r="F2" s="53">
        <v>1003000</v>
      </c>
      <c r="G2" s="14">
        <f t="shared" ref="G2:G11" si="0">C2+D2+E2+F2</f>
        <v>2254000</v>
      </c>
      <c r="H2" s="14">
        <f t="shared" ref="H2:H11" si="1">(B2 + stillbirth*B2/(1000-stillbirth))/(1-abortion)</f>
        <v>10528.932679567099</v>
      </c>
      <c r="I2" s="14">
        <f t="shared" ref="I2:I11" si="2">G2-H2</f>
        <v>2243471.067320433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9886.7235999999994</v>
      </c>
      <c r="C3" s="53">
        <v>23000</v>
      </c>
      <c r="D3" s="53">
        <v>46000</v>
      </c>
      <c r="E3" s="53">
        <v>1252000</v>
      </c>
      <c r="F3" s="53">
        <v>1084000</v>
      </c>
      <c r="G3" s="14">
        <f t="shared" si="0"/>
        <v>2405000</v>
      </c>
      <c r="H3" s="14">
        <f t="shared" si="1"/>
        <v>10480.8688086313</v>
      </c>
      <c r="I3" s="14">
        <f t="shared" si="2"/>
        <v>2394519.1311913687</v>
      </c>
    </row>
    <row r="4" spans="1:9" ht="15.75" customHeight="1" x14ac:dyDescent="0.2">
      <c r="A4" s="7">
        <f t="shared" si="3"/>
        <v>2023</v>
      </c>
      <c r="B4" s="52">
        <v>9822.5382000000009</v>
      </c>
      <c r="C4" s="53">
        <v>23000</v>
      </c>
      <c r="D4" s="53">
        <v>46000</v>
      </c>
      <c r="E4" s="53">
        <v>1329000</v>
      </c>
      <c r="F4" s="53">
        <v>1176000</v>
      </c>
      <c r="G4" s="14">
        <f t="shared" si="0"/>
        <v>2574000</v>
      </c>
      <c r="H4" s="14">
        <f t="shared" si="1"/>
        <v>10412.826170438248</v>
      </c>
      <c r="I4" s="14">
        <f t="shared" si="2"/>
        <v>2563587.1738295616</v>
      </c>
    </row>
    <row r="5" spans="1:9" ht="15.75" customHeight="1" x14ac:dyDescent="0.2">
      <c r="A5" s="7">
        <f t="shared" si="3"/>
        <v>2024</v>
      </c>
      <c r="B5" s="52">
        <v>9756.5720000000001</v>
      </c>
      <c r="C5" s="53">
        <v>23000</v>
      </c>
      <c r="D5" s="53">
        <v>46000</v>
      </c>
      <c r="E5" s="53">
        <v>1413000</v>
      </c>
      <c r="F5" s="53">
        <v>1269000</v>
      </c>
      <c r="G5" s="14">
        <f t="shared" si="0"/>
        <v>2751000</v>
      </c>
      <c r="H5" s="14">
        <f t="shared" si="1"/>
        <v>10342.895714609187</v>
      </c>
      <c r="I5" s="14">
        <f t="shared" si="2"/>
        <v>2740657.1042853906</v>
      </c>
    </row>
    <row r="6" spans="1:9" ht="15.75" customHeight="1" x14ac:dyDescent="0.2">
      <c r="A6" s="7">
        <f t="shared" si="3"/>
        <v>2025</v>
      </c>
      <c r="B6" s="52">
        <v>9688.8250000000007</v>
      </c>
      <c r="C6" s="53">
        <v>23000</v>
      </c>
      <c r="D6" s="53">
        <v>46000</v>
      </c>
      <c r="E6" s="53">
        <v>1501000</v>
      </c>
      <c r="F6" s="53">
        <v>1356000</v>
      </c>
      <c r="G6" s="14">
        <f t="shared" si="0"/>
        <v>2926000</v>
      </c>
      <c r="H6" s="14">
        <f t="shared" si="1"/>
        <v>10271.07744114412</v>
      </c>
      <c r="I6" s="14">
        <f t="shared" si="2"/>
        <v>2915728.9225588557</v>
      </c>
    </row>
    <row r="7" spans="1:9" ht="15.75" customHeight="1" x14ac:dyDescent="0.2">
      <c r="A7" s="7">
        <f t="shared" si="3"/>
        <v>2026</v>
      </c>
      <c r="B7" s="52">
        <v>9630.9953999999998</v>
      </c>
      <c r="C7" s="53">
        <v>23000</v>
      </c>
      <c r="D7" s="53">
        <v>46000</v>
      </c>
      <c r="E7" s="53">
        <v>1568000</v>
      </c>
      <c r="F7" s="53">
        <v>1422000</v>
      </c>
      <c r="G7" s="14">
        <f t="shared" si="0"/>
        <v>3059000</v>
      </c>
      <c r="H7" s="14">
        <f t="shared" si="1"/>
        <v>10209.772556393862</v>
      </c>
      <c r="I7" s="14">
        <f t="shared" si="2"/>
        <v>3048790.2274436061</v>
      </c>
    </row>
    <row r="8" spans="1:9" ht="15.75" customHeight="1" x14ac:dyDescent="0.2">
      <c r="A8" s="7">
        <f t="shared" si="3"/>
        <v>2027</v>
      </c>
      <c r="B8" s="52">
        <v>9571.5401999999995</v>
      </c>
      <c r="C8" s="53">
        <v>24000</v>
      </c>
      <c r="D8" s="53">
        <v>46000</v>
      </c>
      <c r="E8" s="53">
        <v>1636000</v>
      </c>
      <c r="F8" s="53">
        <v>1477000</v>
      </c>
      <c r="G8" s="14">
        <f t="shared" si="0"/>
        <v>3183000</v>
      </c>
      <c r="H8" s="14">
        <f t="shared" si="1"/>
        <v>10146.74438079169</v>
      </c>
      <c r="I8" s="14">
        <f t="shared" si="2"/>
        <v>3172853.2556192083</v>
      </c>
    </row>
    <row r="9" spans="1:9" ht="15.75" customHeight="1" x14ac:dyDescent="0.2">
      <c r="A9" s="7">
        <f t="shared" si="3"/>
        <v>2028</v>
      </c>
      <c r="B9" s="52">
        <v>9494.8940000000002</v>
      </c>
      <c r="C9" s="53">
        <v>24000</v>
      </c>
      <c r="D9" s="53">
        <v>46000</v>
      </c>
      <c r="E9" s="53">
        <v>1705000</v>
      </c>
      <c r="F9" s="53">
        <v>1525000</v>
      </c>
      <c r="G9" s="14">
        <f t="shared" si="0"/>
        <v>3300000</v>
      </c>
      <c r="H9" s="14">
        <f t="shared" si="1"/>
        <v>10065.492107603826</v>
      </c>
      <c r="I9" s="14">
        <f t="shared" si="2"/>
        <v>3289934.5078923963</v>
      </c>
    </row>
    <row r="10" spans="1:9" ht="15.75" customHeight="1" x14ac:dyDescent="0.2">
      <c r="A10" s="7">
        <f t="shared" si="3"/>
        <v>2029</v>
      </c>
      <c r="B10" s="52">
        <v>9432.3907999999992</v>
      </c>
      <c r="C10" s="53">
        <v>24000</v>
      </c>
      <c r="D10" s="53">
        <v>45000</v>
      </c>
      <c r="E10" s="53">
        <v>1774000</v>
      </c>
      <c r="F10" s="53">
        <v>1565000</v>
      </c>
      <c r="G10" s="14">
        <f t="shared" si="0"/>
        <v>3408000</v>
      </c>
      <c r="H10" s="14">
        <f t="shared" si="1"/>
        <v>9999.2327616543098</v>
      </c>
      <c r="I10" s="14">
        <f t="shared" si="2"/>
        <v>3398000.7672383455</v>
      </c>
    </row>
    <row r="11" spans="1:9" ht="15.75" customHeight="1" x14ac:dyDescent="0.2">
      <c r="A11" s="7">
        <f t="shared" si="3"/>
        <v>2030</v>
      </c>
      <c r="B11" s="52">
        <v>9353.1029999999992</v>
      </c>
      <c r="C11" s="53">
        <v>24000</v>
      </c>
      <c r="D11" s="53">
        <v>45000</v>
      </c>
      <c r="E11" s="53">
        <v>1841000</v>
      </c>
      <c r="F11" s="53">
        <v>1599000</v>
      </c>
      <c r="G11" s="14">
        <f t="shared" si="0"/>
        <v>3509000</v>
      </c>
      <c r="H11" s="14">
        <f t="shared" si="1"/>
        <v>9915.1801408320789</v>
      </c>
      <c r="I11" s="14">
        <f t="shared" si="2"/>
        <v>3499084.819859168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uLl2jOSXeX8ufGO5cENBg7oXdwQMcFkqGJkQIImZvduolAjhS0r9/bub0O90bl+9/QT2IKjPUINkwlFS2/OLMA==" saltValue="1ZNlN+kULQ8MK5FkwL/GD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bwYJpiufP90EbpERI6wcPNoQ2Epv0VBWVhtVg5ZxR/X/G2stV+w3Pmo3brUO0wwnnGVlx+YvNEa5qnJErq5hag==" saltValue="46CCq38pIv8PzyqONelVD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PyHZ83SikGEuOYKFF4G08oEqJtMDxXnzMVV3bwHeJ5dj9YdZuhxeQeAR3Ri+Y3jANcqbLisV9AznEXEsSIvGKQ==" saltValue="B4xJ30lZOJUxntOqpbcB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WVm1rQ9MtGTUK9ky/7eWSyHQgRIKN58lvL6cpmV6q2F4suxU/efXY9GHlQuQbojECFSqHk4ymHm8b/oKS4KYOQ==" saltValue="+iiAeYIo8XCopENw3T/l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v6G56QqAgfeTbzwkSaNU6Wkuvnm761uYaEhBKZPUSN4araWGvxiQXAcdjorf7qNpNkiG4sg9LBvqG0Ry2BxuUw==" saltValue="deriY3+LsYPV+OpMhPla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5g/HeQ2aJ8ypT8PY8f27SojHgJ0CpBVVwshALDpGJ/SKDhGO8MI4FgLC2rgvNCavKkS4w+K/6MtViwN8akae6w==" saltValue="00Ar7KSC4/VjldQOROOY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spdZ25cxI1yxP6egYb2PX8E3DNY/jkmX7wty7oEgLRsU4X9ZW2f+69rJNGE7MrpoakjGGKQjaFUIlFhlshjZmA==" saltValue="uMmSDGlfmNEK6jKkKFIz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K0FWgr3oRu4tWlqJwBJlb1DGa3YliXcBnI90a13LMwgMG//WNInWRnVv1FkJT5cuH2G3fgcddnOc4rZT8g6F9g==" saltValue="HBtg+3EdGd7YJvl3WtQ9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61wqVJRKZ3W1W/4unwIL2Yz5zU8YZmPjbSEarPrFchiAMjqTVR3Nj8rN3ZyBYdNl4wrDewk+lcRPyHq2GhUE9g==" saltValue="HI0Fjy0e/kYrLA6a1kC4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HJrVXavk5aESs6wxdzXBwwBQ/9vhfHDCSMIWP//FKN8qp4HAOJRXj0+wtuQMvcMkbs6W7pqLL8QAX0uw/SM94g==" saltValue="78ao+6JThvozIB175N2H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0.15674200299506441</v>
      </c>
    </row>
    <row r="5" spans="1:8" ht="15.75" customHeight="1" x14ac:dyDescent="0.2">
      <c r="B5" s="16" t="s">
        <v>80</v>
      </c>
      <c r="C5" s="54">
        <v>2.5581404940566779E-3</v>
      </c>
    </row>
    <row r="6" spans="1:8" ht="15.75" customHeight="1" x14ac:dyDescent="0.2">
      <c r="B6" s="16" t="s">
        <v>81</v>
      </c>
      <c r="C6" s="54">
        <v>0.18902452665792679</v>
      </c>
    </row>
    <row r="7" spans="1:8" ht="15.75" customHeight="1" x14ac:dyDescent="0.2">
      <c r="B7" s="16" t="s">
        <v>82</v>
      </c>
      <c r="C7" s="54">
        <v>0.43305943212979531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0.1610509257617517</v>
      </c>
    </row>
    <row r="10" spans="1:8" ht="15.75" customHeight="1" x14ac:dyDescent="0.2">
      <c r="B10" s="16" t="s">
        <v>85</v>
      </c>
      <c r="C10" s="54">
        <v>5.7564971961404997E-2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3.432082295448232E-2</v>
      </c>
      <c r="D14" s="54">
        <v>3.432082295448232E-2</v>
      </c>
      <c r="E14" s="54">
        <v>3.432082295448232E-2</v>
      </c>
      <c r="F14" s="54">
        <v>3.432082295448232E-2</v>
      </c>
    </row>
    <row r="15" spans="1:8" ht="15.75" customHeight="1" x14ac:dyDescent="0.2">
      <c r="B15" s="16" t="s">
        <v>88</v>
      </c>
      <c r="C15" s="54">
        <v>0.140666645243958</v>
      </c>
      <c r="D15" s="54">
        <v>0.140666645243958</v>
      </c>
      <c r="E15" s="54">
        <v>0.140666645243958</v>
      </c>
      <c r="F15" s="54">
        <v>0.140666645243958</v>
      </c>
    </row>
    <row r="16" spans="1:8" ht="15.75" customHeight="1" x14ac:dyDescent="0.2">
      <c r="B16" s="16" t="s">
        <v>89</v>
      </c>
      <c r="C16" s="54">
        <v>3.1096352700361748E-2</v>
      </c>
      <c r="D16" s="54">
        <v>3.1096352700361748E-2</v>
      </c>
      <c r="E16" s="54">
        <v>3.1096352700361748E-2</v>
      </c>
      <c r="F16" s="54">
        <v>3.1096352700361748E-2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4.3005050749764108E-2</v>
      </c>
      <c r="D20" s="54">
        <v>4.3005050749764108E-2</v>
      </c>
      <c r="E20" s="54">
        <v>4.3005050749764108E-2</v>
      </c>
      <c r="F20" s="54">
        <v>4.3005050749764108E-2</v>
      </c>
    </row>
    <row r="21" spans="1:8" ht="15.75" customHeight="1" x14ac:dyDescent="0.2">
      <c r="B21" s="16" t="s">
        <v>94</v>
      </c>
      <c r="C21" s="54">
        <v>0.2127879302138618</v>
      </c>
      <c r="D21" s="54">
        <v>0.2127879302138618</v>
      </c>
      <c r="E21" s="54">
        <v>0.2127879302138618</v>
      </c>
      <c r="F21" s="54">
        <v>0.2127879302138618</v>
      </c>
    </row>
    <row r="22" spans="1:8" ht="15.75" customHeight="1" x14ac:dyDescent="0.2">
      <c r="B22" s="16" t="s">
        <v>95</v>
      </c>
      <c r="C22" s="54">
        <v>0.53812319813757215</v>
      </c>
      <c r="D22" s="54">
        <v>0.53812319813757215</v>
      </c>
      <c r="E22" s="54">
        <v>0.53812319813757215</v>
      </c>
      <c r="F22" s="54">
        <v>0.53812319813757215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5.7299999999999997E-2</v>
      </c>
    </row>
    <row r="27" spans="1:8" ht="15.75" customHeight="1" x14ac:dyDescent="0.2">
      <c r="B27" s="16" t="s">
        <v>102</v>
      </c>
      <c r="C27" s="54">
        <v>1.4200000000000001E-2</v>
      </c>
    </row>
    <row r="28" spans="1:8" ht="15.75" customHeight="1" x14ac:dyDescent="0.2">
      <c r="B28" s="16" t="s">
        <v>103</v>
      </c>
      <c r="C28" s="54">
        <v>0.1016</v>
      </c>
    </row>
    <row r="29" spans="1:8" ht="15.75" customHeight="1" x14ac:dyDescent="0.2">
      <c r="B29" s="16" t="s">
        <v>104</v>
      </c>
      <c r="C29" s="54">
        <v>0.21959999999999999</v>
      </c>
    </row>
    <row r="30" spans="1:8" ht="15.75" customHeight="1" x14ac:dyDescent="0.2">
      <c r="B30" s="16" t="s">
        <v>2</v>
      </c>
      <c r="C30" s="54">
        <v>5.5100000000000003E-2</v>
      </c>
    </row>
    <row r="31" spans="1:8" ht="15.75" customHeight="1" x14ac:dyDescent="0.2">
      <c r="B31" s="16" t="s">
        <v>105</v>
      </c>
      <c r="C31" s="54">
        <v>0.14230000000000001</v>
      </c>
    </row>
    <row r="32" spans="1:8" ht="15.75" customHeight="1" x14ac:dyDescent="0.2">
      <c r="B32" s="16" t="s">
        <v>106</v>
      </c>
      <c r="C32" s="54">
        <v>3.0800000000000001E-2</v>
      </c>
    </row>
    <row r="33" spans="2:3" ht="15.75" customHeight="1" x14ac:dyDescent="0.2">
      <c r="B33" s="16" t="s">
        <v>107</v>
      </c>
      <c r="C33" s="54">
        <v>8.199999999999999E-2</v>
      </c>
    </row>
    <row r="34" spans="2:3" ht="15.75" customHeight="1" x14ac:dyDescent="0.2">
      <c r="B34" s="16" t="s">
        <v>108</v>
      </c>
      <c r="C34" s="54">
        <v>0.29709999999999998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TTBJp1QOrqVJOnDxGnfJC/QVTty+YBK0AcK2Oy++sT6amI2RZWrgF/ByQ7DsHMzjtE70AML+U/VseXbMmQ0BOA==" saltValue="LZ2JFVPSAbVt6RhQwwReO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0.80397025999999994</v>
      </c>
      <c r="D2" s="55">
        <v>0.80397025999999994</v>
      </c>
      <c r="E2" s="55">
        <v>0.82138274999999994</v>
      </c>
      <c r="F2" s="55">
        <v>0.74269417000000004</v>
      </c>
      <c r="G2" s="55">
        <v>0.67832183999999995</v>
      </c>
    </row>
    <row r="3" spans="1:15" ht="15.75" customHeight="1" x14ac:dyDescent="0.2">
      <c r="B3" s="7" t="s">
        <v>113</v>
      </c>
      <c r="C3" s="55">
        <v>0.13857841000000001</v>
      </c>
      <c r="D3" s="55">
        <v>0.13857841000000001</v>
      </c>
      <c r="E3" s="55">
        <v>0.14274512</v>
      </c>
      <c r="F3" s="55">
        <v>0.17917873000000001</v>
      </c>
      <c r="G3" s="55">
        <v>0.22462923000000001</v>
      </c>
    </row>
    <row r="4" spans="1:15" ht="15.75" customHeight="1" x14ac:dyDescent="0.2">
      <c r="B4" s="7" t="s">
        <v>114</v>
      </c>
      <c r="C4" s="56">
        <v>4.5964250999999998E-2</v>
      </c>
      <c r="D4" s="56">
        <v>4.5964250999999998E-2</v>
      </c>
      <c r="E4" s="56">
        <v>1.7641047999999999E-2</v>
      </c>
      <c r="F4" s="56">
        <v>6.0780543999999999E-2</v>
      </c>
      <c r="G4" s="56">
        <v>7.2927145999999998E-2</v>
      </c>
    </row>
    <row r="5" spans="1:15" ht="15.75" customHeight="1" x14ac:dyDescent="0.2">
      <c r="B5" s="7" t="s">
        <v>115</v>
      </c>
      <c r="C5" s="56">
        <v>1.1487074999999999E-2</v>
      </c>
      <c r="D5" s="56">
        <v>1.1487074999999999E-2</v>
      </c>
      <c r="E5" s="56">
        <v>1.8231058000000001E-2</v>
      </c>
      <c r="F5" s="56">
        <v>1.7346507000000001E-2</v>
      </c>
      <c r="G5" s="56">
        <v>2.4121772999999999E-2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0.81888649000000002</v>
      </c>
      <c r="D8" s="55">
        <v>0.81888649000000002</v>
      </c>
      <c r="E8" s="55">
        <v>0.74386993000000001</v>
      </c>
      <c r="F8" s="55">
        <v>0.77984604000000002</v>
      </c>
      <c r="G8" s="55">
        <v>0.78981239000000003</v>
      </c>
    </row>
    <row r="9" spans="1:15" ht="15.75" customHeight="1" x14ac:dyDescent="0.2">
      <c r="B9" s="7" t="s">
        <v>118</v>
      </c>
      <c r="C9" s="55">
        <v>0.1167316</v>
      </c>
      <c r="D9" s="55">
        <v>0.1167316</v>
      </c>
      <c r="E9" s="55">
        <v>0.17166604999999999</v>
      </c>
      <c r="F9" s="55">
        <v>0.1532249</v>
      </c>
      <c r="G9" s="55">
        <v>0.16530450999999999</v>
      </c>
    </row>
    <row r="10" spans="1:15" ht="15.75" customHeight="1" x14ac:dyDescent="0.2">
      <c r="B10" s="7" t="s">
        <v>119</v>
      </c>
      <c r="C10" s="56">
        <v>4.1086869000000012E-2</v>
      </c>
      <c r="D10" s="56">
        <v>4.1086869000000012E-2</v>
      </c>
      <c r="E10" s="56">
        <v>7.7459320999999998E-2</v>
      </c>
      <c r="F10" s="56">
        <v>4.8488903E-2</v>
      </c>
      <c r="G10" s="56">
        <v>3.8238834999999999E-2</v>
      </c>
    </row>
    <row r="11" spans="1:15" ht="15.75" customHeight="1" x14ac:dyDescent="0.2">
      <c r="B11" s="7" t="s">
        <v>120</v>
      </c>
      <c r="C11" s="56">
        <v>2.3294997000000001E-2</v>
      </c>
      <c r="D11" s="56">
        <v>2.3294997000000001E-2</v>
      </c>
      <c r="E11" s="56">
        <v>7.0046741000000003E-3</v>
      </c>
      <c r="F11" s="56">
        <v>1.8440162999999999E-2</v>
      </c>
      <c r="G11" s="56">
        <v>6.6442864999999999E-3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0.40415045649999998</v>
      </c>
      <c r="D14" s="57">
        <v>0.37718054182999999</v>
      </c>
      <c r="E14" s="57">
        <v>0.37718054182999999</v>
      </c>
      <c r="F14" s="57">
        <v>0.19508714863900001</v>
      </c>
      <c r="G14" s="57">
        <v>0.19508714863900001</v>
      </c>
      <c r="H14" s="58">
        <v>0.30299999999999999</v>
      </c>
      <c r="I14" s="58">
        <v>0.30299999999999999</v>
      </c>
      <c r="J14" s="58">
        <v>0.30299999999999999</v>
      </c>
      <c r="K14" s="58">
        <v>0.30299999999999999</v>
      </c>
      <c r="L14" s="58">
        <v>0.19234315830199999</v>
      </c>
      <c r="M14" s="58">
        <v>0.21392857634000001</v>
      </c>
      <c r="N14" s="58">
        <v>0.19250641391949999</v>
      </c>
      <c r="O14" s="58">
        <v>0.20923198789299999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0.20385701970386536</v>
      </c>
      <c r="D15" s="55">
        <f t="shared" si="0"/>
        <v>0.19025315921609734</v>
      </c>
      <c r="E15" s="55">
        <f t="shared" si="0"/>
        <v>0.19025315921609734</v>
      </c>
      <c r="F15" s="55">
        <f t="shared" si="0"/>
        <v>9.8403661469256651E-2</v>
      </c>
      <c r="G15" s="55">
        <f t="shared" si="0"/>
        <v>9.8403661469256651E-2</v>
      </c>
      <c r="H15" s="55">
        <f t="shared" si="0"/>
        <v>0.15283584609849674</v>
      </c>
      <c r="I15" s="55">
        <f t="shared" si="0"/>
        <v>0.15283584609849674</v>
      </c>
      <c r="J15" s="55">
        <f t="shared" si="0"/>
        <v>0.15283584609849674</v>
      </c>
      <c r="K15" s="55">
        <f t="shared" si="0"/>
        <v>0.15283584609849674</v>
      </c>
      <c r="L15" s="55">
        <f t="shared" si="0"/>
        <v>9.7019568780010793E-2</v>
      </c>
      <c r="M15" s="55">
        <f t="shared" si="0"/>
        <v>0.10790744214379787</v>
      </c>
      <c r="N15" s="55">
        <f t="shared" si="0"/>
        <v>9.7101916339188826E-2</v>
      </c>
      <c r="O15" s="55">
        <f t="shared" si="0"/>
        <v>0.10553844191583195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IiP83f4JO8DVNP9NKRUxs3rqE7bdvnN7d4o+7q5E36IeH991MHh/rxTN+IzN+LU8uwGcc1SFUCbbKcNifUMBYw==" saltValue="1D8VQywsauEG0HaOCa2L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0.16455739999999999</v>
      </c>
      <c r="D2" s="56">
        <v>7.7588900000000002E-2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0.2648297</v>
      </c>
      <c r="D3" s="56">
        <v>0.15188209999999999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0.38233679999999998</v>
      </c>
      <c r="D4" s="56">
        <v>0.4893575</v>
      </c>
      <c r="E4" s="56">
        <v>0.48359873890876798</v>
      </c>
      <c r="F4" s="56">
        <v>0.173986151814461</v>
      </c>
      <c r="G4" s="56">
        <v>0</v>
      </c>
    </row>
    <row r="5" spans="1:7" x14ac:dyDescent="0.2">
      <c r="B5" s="98" t="s">
        <v>132</v>
      </c>
      <c r="C5" s="55">
        <v>0.1882761</v>
      </c>
      <c r="D5" s="55">
        <v>0.28117150000000002</v>
      </c>
      <c r="E5" s="55">
        <v>0.51640126109123197</v>
      </c>
      <c r="F5" s="55">
        <v>0.82601384818553891</v>
      </c>
      <c r="G5" s="55">
        <v>1</v>
      </c>
    </row>
  </sheetData>
  <sheetProtection algorithmName="SHA-512" hashValue="v/E6EkF3WAs7X59jIWgk5hqXkMtGca5v/0rPEjXxmMZ3XRWy6oEArCwmP/pzbC5vv5PzfiikOX+/WndJulBapg==" saltValue="IvVjadxAKqB+9L+yJVw6S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hz0BPZ7lR+zzriXi6aSPXa7da2WgNOQCTB9yAml7F/W07yxZD/5sx+Vy6kscK8rxttmW2Uu1yv8/DiGGEEGreQ==" saltValue="M+zEyjIMkSkl6AIkoNn3D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mi2MOznAy42Ugby1f3SGr8PoJ6LIojadYKLJoCpfeC0Q4bB9Uk4po3wQ0RVKm77hQ+CF51Rrfk3JeYQlFEVdzA==" saltValue="+bWugUFxOV5haxbR+jmr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xLPPs9FgT2/jF71uof4XX7AZLA/wwz0yuxvQlviCFR1QJgewEwkrsGyghuAB6NERP1hDrQteoapX89OGmejDYg==" saltValue="mYrbxgfGbnEpBrB7FB9j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rbRJHy/sq3IiJh7paOCFCNOOqkGfzeTeYnxi1H3/mVjEIPcNdjESpUh9+nksEUTfE893INdfLgW19Vo49qOJHA==" saltValue="7/db3doeLF3qWtHOiqEw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2022-02-02T08:28:42Z</dcterms:modified>
</cp:coreProperties>
</file>